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mpras\Licitações\LICITAÇÕES_2025\PREGÃO ELETRÔNICO\PREGÃO ELETRÔNICO 08_2025_SERVIÇOS DE LIMPEZA ÁREAS INTERNA E EXTERNAS DO DEMEI\"/>
    </mc:Choice>
  </mc:AlternateContent>
  <xr:revisionPtr revIDLastSave="0" documentId="8_{B3D14FD8-A34A-4ED3-A385-1D5617DD6C2C}" xr6:coauthVersionLast="47" xr6:coauthVersionMax="47" xr10:uidLastSave="{00000000-0000-0000-0000-000000000000}"/>
  <bookViews>
    <workbookView xWindow="-120" yWindow="-120" windowWidth="29040" windowHeight="15720" xr2:uid="{5979B4BA-9194-4DF4-83DB-4877DF5BB5E9}"/>
  </bookViews>
  <sheets>
    <sheet name="Serviços braçais" sheetId="1" r:id="rId1"/>
  </sheets>
  <externalReferences>
    <externalReference r:id="rId2"/>
  </externalReferences>
  <definedNames>
    <definedName name="ACORDO_COLETIVO">'[1]INSERÇÃO-DE-DADOS'!$F$14</definedName>
    <definedName name="ADESAO_AO_PAT">'[1]INSERÇÃO-DE-DADOS'!$E$49</definedName>
    <definedName name="ADIC_INSALUB_SERV">'[1]INSERÇÃO-DE-DADOS'!$D$20</definedName>
    <definedName name="AL_1_A_SAL_BASE_SERV" localSheetId="0">'Serviços braçais'!$F$20</definedName>
    <definedName name="AL_6_A_CUSTOS_INDIRETOS_SERV" localSheetId="0">'Serviços braçais'!$F$79</definedName>
    <definedName name="AL_6_B_LUCRO_SERV" localSheetId="0">'Serviços braçais'!$F$80</definedName>
    <definedName name="AL_6_C_TRIBUTOS_SERV" localSheetId="0">'Serviços braçais'!$F$81</definedName>
    <definedName name="ALIMENTACAO_POR_DIA">'[1]INSERÇÃO-DE-DADOS'!$F$48</definedName>
    <definedName name="BC_ADIC_INSALUB">'[1]INSERÇÃO-DE-DADOS'!$F$22</definedName>
    <definedName name="CATEGORIA_PROFISSIONAL_SERV">'[1]INSERÇÃO-DE-DADOS'!$C$20</definedName>
    <definedName name="CBO">'[1]INSERÇÃO-DE-DADOS'!$D$26</definedName>
    <definedName name="DATA_APRESENTACAO_PROPOSTA">'[1]INSERÇÃO-DE-DADOS'!$F$11</definedName>
    <definedName name="DATA_BASE_CATEGORIA">'[1]INSERÇÃO-DE-DADOS'!$F$27</definedName>
    <definedName name="DATA_DO_ORCAMENTO_ESTIMATIVO">'[1]INSERÇÃO-DE-DADOS'!$F$2</definedName>
    <definedName name="DIAS_TRABALHADOS_NO_MES">'[1]DADOS-ESTATISTICOS'!$F$17</definedName>
    <definedName name="EQUIPAMENTOS">'[1]INSERÇÃO-DE-DADOS'!$F$63</definedName>
    <definedName name="INCID_FGTS_SOBRE_API">'[1]ENCARGOS-SOCIAIS-E-TRABALHISTAS'!$E$21</definedName>
    <definedName name="INCID_SUBMOD_2_2_APT">'[1]ENCARGOS-SOCIAIS-E-TRABALHISTAS'!$E$24</definedName>
    <definedName name="MATERIAIS">'[1]INSERÇÃO-DE-DADOS'!$F$62</definedName>
    <definedName name="MOD_1_REMUNERACAO_SERV" localSheetId="0">'Serviços braçais'!$F$25</definedName>
    <definedName name="MOD_2_ENCARGOS_BENEFICIOS_SERV" localSheetId="0">'Serviços braçais'!$F$31+'Serviços braçais'!$F$42+'Serviços braçais'!$F$50</definedName>
    <definedName name="MOD_3_PROVISAO_RESCISAO_SERV" localSheetId="0">'Serviços braçais'!$F$59</definedName>
    <definedName name="MOD_4_CUSTO_REPOSICAO_SERV" localSheetId="0">'Serviços braçais'!$F$69</definedName>
    <definedName name="MOD_5_INSUMOS_SERV" localSheetId="0">'Serviços braçais'!$F$76</definedName>
    <definedName name="MOD_6_CUSTOS_IND_LUCRO_TRIB_SERV" localSheetId="0">'Serviços braçais'!$F$85</definedName>
    <definedName name="MODALIDADE_DE_LICITACAO">'[1]INSERÇÃO-DE-DADOS'!$D$7</definedName>
    <definedName name="NUMERO_MESES_EXEC_CONTRATUAL">'[1]INSERÇÃO-DE-DADOS'!$F$15</definedName>
    <definedName name="NUMERO_PREGAO">'[1]INSERÇÃO-DE-DADOS'!$F$7</definedName>
    <definedName name="OUTRAS_AUSENCIAS_DESCRICAO">'[1]INSERÇÃO-DE-DADOS'!$C$57</definedName>
    <definedName name="OUTROS_BENEFICIOS_1">'[1]INSERÇÃO-DE-DADOS'!$F$50</definedName>
    <definedName name="OUTROS_BENEFICIOS_1_DESCRICAO">'[1]INSERÇÃO-DE-DADOS'!$C$50</definedName>
    <definedName name="OUTROS_BENEFICIOS_2">'[1]INSERÇÃO-DE-DADOS'!$F$51</definedName>
    <definedName name="OUTROS_BENEFICIOS_2_DESCRICAO">'[1]INSERÇÃO-DE-DADOS'!$C$51</definedName>
    <definedName name="OUTROS_BENEFICIOS_3">'[1]INSERÇÃO-DE-DADOS'!$F$52</definedName>
    <definedName name="OUTROS_BENEFICIOS_3_DESCRICAO">'[1]INSERÇÃO-DE-DADOS'!$C$52</definedName>
    <definedName name="OUTROS_INSUMOS">'[1]INSERÇÃO-DE-DADOS'!$F$64</definedName>
    <definedName name="OUTROS_INSUMOS_DESCRICAO">'[1]INSERÇÃO-DE-DADOS'!$C$64</definedName>
    <definedName name="OUTROS_REMUNERACAO_1">'[1]INSERÇÃO-DE-DADOS'!$F$34</definedName>
    <definedName name="OUTROS_REMUNERACAO_1_DESCRICAO">'[1]INSERÇÃO-DE-DADOS'!$C$34</definedName>
    <definedName name="OUTROS_REMUNERACAO_2">'[1]INSERÇÃO-DE-DADOS'!$F$35</definedName>
    <definedName name="OUTROS_REMUNERACAO_2_DESCRICAO">'[1]INSERÇÃO-DE-DADOS'!$C$35:$E$35</definedName>
    <definedName name="OUTROS_REMUNERACAO_3">'[1]INSERÇÃO-DE-DADOS'!$F$36</definedName>
    <definedName name="OUTROS_REMUNERACAO_3_DESCRICAO">'[1]INSERÇÃO-DE-DADOS'!$C$36:$E$36</definedName>
    <definedName name="PERC_ADIC_FERIAS">'[1]ENCARGOS-SOCIAIS-E-TRABALHISTAS'!$E$6</definedName>
    <definedName name="PERC_ADIC_INSALUB">'[1]INSERÇÃO-DE-DADOS'!$F$33</definedName>
    <definedName name="PERC_AVISO_PREVIO_IND">'[1]ENCARGOS-SOCIAIS-E-TRABALHISTAS'!$E$20</definedName>
    <definedName name="PERC_AVISO_PREVIO_TRAB">'[1]ENCARGOS-SOCIAIS-E-TRABALHISTAS'!$E$23</definedName>
    <definedName name="PERC_COFINS">'[1]INSERÇÃO-DE-DADOS'!$F$71</definedName>
    <definedName name="PERC_CUSTOS_INDIRETOS">'[1]INSERÇÃO-DE-DADOS'!$F$68</definedName>
    <definedName name="PERC_DEC_TERC">'[1]ENCARGOS-SOCIAIS-E-TRABALHISTAS'!$E$5</definedName>
    <definedName name="PERC_DESC_TRANSP_REMUNERACAO">'[1]DADOS-ESTATISTICOS'!$F$16</definedName>
    <definedName name="PERC_FGTS">'[1]ENCARGOS-SOCIAIS-E-TRABALHISTAS'!$E$16</definedName>
    <definedName name="PERC_INCRA">'[1]ENCARGOS-SOCIAIS-E-TRABALHISTAS'!$E$15</definedName>
    <definedName name="PERC_INSS">'[1]ENCARGOS-SOCIAIS-E-TRABALHISTAS'!$E$9</definedName>
    <definedName name="PERC_ISS">'[1]INSERÇÃO-DE-DADOS'!$F$72</definedName>
    <definedName name="PERC_LUCRO">'[1]INSERÇÃO-DE-DADOS'!$F$69</definedName>
    <definedName name="PERC_MULTA_FGTS_AV_PREV_IND">'[1]ENCARGOS-SOCIAIS-E-TRABALHISTAS'!$E$22</definedName>
    <definedName name="PERC_MULTA_FGTS_AV_PREV_TRAB">'[1]ENCARGOS-SOCIAIS-E-TRABALHISTAS'!$E$25</definedName>
    <definedName name="PERC_PAT">'[1]INSERÇÃO-DE-DADOS'!$F$49</definedName>
    <definedName name="PERC_PIS">'[1]INSERÇÃO-DE-DADOS'!$F$70</definedName>
    <definedName name="PERC_RAT">'[1]ENCARGOS-SOCIAIS-E-TRABALHISTAS'!$E$11</definedName>
    <definedName name="PERC_SAL_EDUCACAO">'[1]ENCARGOS-SOCIAIS-E-TRABALHISTAS'!$E$10</definedName>
    <definedName name="PERC_SEBRAE">'[1]ENCARGOS-SOCIAIS-E-TRABALHISTAS'!$E$14</definedName>
    <definedName name="PERC_SENAC">'[1]ENCARGOS-SOCIAIS-E-TRABALHISTAS'!$E$13</definedName>
    <definedName name="PERC_SESC">'[1]ENCARGOS-SOCIAIS-E-TRABALHISTAS'!$E$12</definedName>
    <definedName name="PERC_SUBSTITUTO_ACID_TRAB">'[1]ENCARGOS-SOCIAIS-E-TRABALHISTAS'!$E$32</definedName>
    <definedName name="PERC_SUBSTITUTO_AFAST_MATERN">'[1]ENCARGOS-SOCIAIS-E-TRABALHISTAS'!$E$33</definedName>
    <definedName name="PERC_SUBSTITUTO_AUSENCIAS_LEGAIS">'[1]ENCARGOS-SOCIAIS-E-TRABALHISTAS'!$E$30</definedName>
    <definedName name="PERC_SUBSTITUTO_FERIAS">'[1]ENCARGOS-SOCIAIS-E-TRABALHISTAS'!$E$29</definedName>
    <definedName name="PERC_SUBSTITUTO_LICENCA_PATERNIDADE">'[1]ENCARGOS-SOCIAIS-E-TRABALHISTAS'!$E$31</definedName>
    <definedName name="PERC_SUBSTITUTO_OUTRAS_AUSENCIAS">'[1]INSERÇÃO-DE-DADOS'!$F$57</definedName>
    <definedName name="PERC_TRIBUTOS" localSheetId="0">'Serviços braçais'!$E$81</definedName>
    <definedName name="SAL_MINIMO">'[1]INSERÇÃO-DE-DADOS'!$F$28</definedName>
    <definedName name="SALARIO_NORMATIVO_SERV">'[1]INSERÇÃO-DE-DADOS'!$F$20</definedName>
    <definedName name="SUBMOD_2_1_DEC_TERC_ADIC_FERIAS_SERV" localSheetId="0">'Serviços braçais'!$F$31</definedName>
    <definedName name="TIPO_DE_SERVICO">'[1]INSERÇÃO-DE-DADOS'!$E$25</definedName>
    <definedName name="TRANSPORTE_POR_DIA">'[1]INSERÇÃO-DE-DADOS'!$F$47</definedName>
    <definedName name="UNIFORMES">'[1]INSERÇÃO-DE-DADOS'!$F$61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F22" i="1"/>
  <c r="F23" i="1"/>
  <c r="F24" i="1"/>
  <c r="E81" i="1"/>
  <c r="C75" i="1" l="1"/>
  <c r="E68" i="1"/>
  <c r="C68" i="1"/>
  <c r="E67" i="1"/>
  <c r="E66" i="1"/>
  <c r="E65" i="1"/>
  <c r="E64" i="1"/>
  <c r="E63" i="1"/>
  <c r="E58" i="1"/>
  <c r="E57" i="1"/>
  <c r="E56" i="1"/>
  <c r="E55" i="1"/>
  <c r="E54" i="1"/>
  <c r="E53" i="1"/>
  <c r="C49" i="1"/>
  <c r="C48" i="1"/>
  <c r="C47" i="1"/>
  <c r="E41" i="1"/>
  <c r="E40" i="1"/>
  <c r="E39" i="1"/>
  <c r="E38" i="1"/>
  <c r="E37" i="1"/>
  <c r="E36" i="1"/>
  <c r="E35" i="1"/>
  <c r="E34" i="1"/>
  <c r="E30" i="1"/>
  <c r="E29" i="1"/>
  <c r="C24" i="1"/>
  <c r="C23" i="1"/>
  <c r="C22" i="1"/>
  <c r="F16" i="1"/>
  <c r="F10" i="1"/>
  <c r="F9" i="1"/>
  <c r="F7" i="1"/>
  <c r="F1" i="1"/>
  <c r="F76" i="1" l="1"/>
  <c r="F25" i="1"/>
  <c r="F88" i="1" s="1"/>
  <c r="F50" i="1"/>
  <c r="F30" i="1" l="1"/>
  <c r="F29" i="1"/>
  <c r="F31" i="1" s="1"/>
  <c r="F92" i="1"/>
  <c r="F38" i="1" l="1"/>
  <c r="F41" i="1"/>
  <c r="F39" i="1"/>
  <c r="F35" i="1"/>
  <c r="F53" i="1"/>
  <c r="F36" i="1"/>
  <c r="F57" i="1"/>
  <c r="F34" i="1"/>
  <c r="F58" i="1"/>
  <c r="F54" i="1"/>
  <c r="F55" i="1"/>
  <c r="F59" i="1" s="1"/>
  <c r="F90" i="1" s="1"/>
  <c r="F56" i="1"/>
  <c r="F40" i="1"/>
  <c r="F37" i="1"/>
  <c r="F42" i="1" l="1"/>
  <c r="F89" i="1" s="1"/>
  <c r="F63" i="1" l="1"/>
  <c r="F66" i="1"/>
  <c r="F64" i="1"/>
  <c r="F65" i="1"/>
  <c r="F67" i="1"/>
  <c r="F68" i="1"/>
  <c r="F69" i="1" l="1"/>
  <c r="F79" i="1" s="1"/>
  <c r="F91" i="1" l="1"/>
  <c r="F80" i="1"/>
  <c r="F82" i="1" s="1"/>
  <c r="F84" i="1" l="1"/>
  <c r="F83" i="1"/>
  <c r="F81" i="1" s="1"/>
  <c r="F85" i="1" s="1"/>
  <c r="F93" i="1" s="1"/>
  <c r="F94" i="1" s="1"/>
</calcChain>
</file>

<file path=xl/sharedStrings.xml><?xml version="1.0" encoding="utf-8"?>
<sst xmlns="http://schemas.openxmlformats.org/spreadsheetml/2006/main" count="158" uniqueCount="100">
  <si>
    <t>DEPARTAMENTO MUNICIPAL DE ENERGIA DE IJUÍ</t>
  </si>
  <si>
    <t>DATA:</t>
  </si>
  <si>
    <t>Dados referentes à licitação</t>
  </si>
  <si>
    <t>Modalidade de Licitação</t>
  </si>
  <si>
    <t>DISCRIMINAÇÃO DOS SERVIÇOS (DADOS REFERENTES À CONTRATAÇÃO)</t>
  </si>
  <si>
    <t>A</t>
  </si>
  <si>
    <t>Data de Apresentação da Proposta (DD/MM/AAAA)</t>
  </si>
  <si>
    <t>B</t>
  </si>
  <si>
    <t>Local de Execução (Sede, Anexo I ou II, PTM, PRM)</t>
  </si>
  <si>
    <t>DEMEI</t>
  </si>
  <si>
    <t>C</t>
  </si>
  <si>
    <t>Acordo, Conv. ou Sentença Normativa em Dissídio Coletivo (MM/AAAA)</t>
  </si>
  <si>
    <t>D</t>
  </si>
  <si>
    <t>Número de Meses de Execução Contratual</t>
  </si>
  <si>
    <t>E</t>
  </si>
  <si>
    <t>Quantidade de Serventes</t>
  </si>
  <si>
    <t>Até 4</t>
  </si>
  <si>
    <t>CUSTOS POR EMPREGADO</t>
  </si>
  <si>
    <t>Tipo de Serviço (mesmo serviço com características distintas)</t>
  </si>
  <si>
    <t>Classificação Brasileira de Ocupações (CBO)</t>
  </si>
  <si>
    <t>Categoria Profissional (vinculada à execução contratual)</t>
  </si>
  <si>
    <t>Data-Base da Categoria (DD/MM/AAAA)</t>
  </si>
  <si>
    <t>PLANILHA DE CUSTOS E FORMAÇÃO DE PREÇOS</t>
  </si>
  <si>
    <t>MÓDULO 1: COMPOSIÇÃO DA REMUNERAÇÃO</t>
  </si>
  <si>
    <t>Composição da Remuneração</t>
  </si>
  <si>
    <t>Valor (R$)</t>
  </si>
  <si>
    <t>Salário-Base</t>
  </si>
  <si>
    <t>Adicional de Insalubridade</t>
  </si>
  <si>
    <t>TOTAL</t>
  </si>
  <si>
    <t>MÓDULO 2: ENCARGOS E BENEFÍCIOS ANUAIS, MENSAIS E DIÁRIOS</t>
  </si>
  <si>
    <t>Submódulo 2.1 - 13º (décimo terceiro) Salário e Adicional de Férias</t>
  </si>
  <si>
    <t>2.1</t>
  </si>
  <si>
    <t>13º Salário e Adicional de Férias</t>
  </si>
  <si>
    <t>%</t>
  </si>
  <si>
    <t>13º Salário</t>
  </si>
  <si>
    <t>Adicional de Férias</t>
  </si>
  <si>
    <t>Submódulo 2.2 - Encargos Previdencários (GPS), Fundo de Garantia por Tempo de Serviço (FGTS) e Outras Contribuições</t>
  </si>
  <si>
    <t>2.2</t>
  </si>
  <si>
    <t>Encargos Previdenciários (GPS), Fundo de Garantia por Tempo de Serviço (FGTS) e outras contribuições</t>
  </si>
  <si>
    <t>INSS</t>
  </si>
  <si>
    <t>Salário Educação</t>
  </si>
  <si>
    <t>Riscos Ambientas do Trabalho</t>
  </si>
  <si>
    <t>SESC</t>
  </si>
  <si>
    <t>SENAC</t>
  </si>
  <si>
    <t>F</t>
  </si>
  <si>
    <t>SEBRAE</t>
  </si>
  <si>
    <t>G</t>
  </si>
  <si>
    <t>INCRA</t>
  </si>
  <si>
    <t>H</t>
  </si>
  <si>
    <t>FGTS</t>
  </si>
  <si>
    <t>Submódulo 2.3 - Benefícios Mensais e Diários</t>
  </si>
  <si>
    <t>2.3</t>
  </si>
  <si>
    <t>Benefícios Mensais e Diários</t>
  </si>
  <si>
    <t>Transporte</t>
  </si>
  <si>
    <t>Auxílio-Refeição/Alimentação</t>
  </si>
  <si>
    <t>MÓDULO 3: PROVISÃO PARA RESCISÃO</t>
  </si>
  <si>
    <t>Provisão para Rescisão</t>
  </si>
  <si>
    <t>Aviso Prévio Indenizado</t>
  </si>
  <si>
    <t>Incidência do FGTS sobre o Aviso Prévio Indenizado</t>
  </si>
  <si>
    <t>Multa do FGTS sobre o Aviso Prévio Indenizado</t>
  </si>
  <si>
    <t>Aviso Prévio Trabalhado</t>
  </si>
  <si>
    <t xml:space="preserve">Incidência dos encargos do submódulo 2.2 sobre o Aviso Prévio Trabalhado </t>
  </si>
  <si>
    <t>Multa do FGTS sobre o Aviso Prévio Trabalhado</t>
  </si>
  <si>
    <t>MÓDULO 4: CUSTO DE REPOSIÇÃO DO PROFISSIONAL AUSENTE</t>
  </si>
  <si>
    <t>Submódulo 4.1 - Substituto nas Ausências Legais</t>
  </si>
  <si>
    <t>4.1</t>
  </si>
  <si>
    <t>Substituto nas Ausências Legais</t>
  </si>
  <si>
    <t xml:space="preserve">Substituto na Cobertura de Férias </t>
  </si>
  <si>
    <t>Substituto na Cobertura de Ausências Legais</t>
  </si>
  <si>
    <t>Substituto na Cobertura de Licença-Paternidade</t>
  </si>
  <si>
    <t>Substituto na Cobertura de Ausência por Acidente de Trabalho</t>
  </si>
  <si>
    <t>Substituto na Cobertura de Afastamento Maternidade</t>
  </si>
  <si>
    <t>MÓDULO 5: INSUMOS DIVERSOS</t>
  </si>
  <si>
    <t>Insumos Diversos</t>
  </si>
  <si>
    <t>Uniformes</t>
  </si>
  <si>
    <t>Materiais</t>
  </si>
  <si>
    <t>Equipamentos</t>
  </si>
  <si>
    <t>MÓDULO 6: CUSTOS INDIRETOS, TRIBUTOS E LUCRO</t>
  </si>
  <si>
    <t>Custos Indiretos, Tributos e Lucro</t>
  </si>
  <si>
    <t>Custos Indiretos</t>
  </si>
  <si>
    <t>Lucro</t>
  </si>
  <si>
    <t>Tributos</t>
  </si>
  <si>
    <t>C.1</t>
  </si>
  <si>
    <t>PIS</t>
  </si>
  <si>
    <t>C.2</t>
  </si>
  <si>
    <t>Cofins</t>
  </si>
  <si>
    <t>C.3</t>
  </si>
  <si>
    <t>ISS</t>
  </si>
  <si>
    <t>QUADRO RESUMO - CUSTO POR EMPREGADO</t>
  </si>
  <si>
    <t>MÓD.</t>
  </si>
  <si>
    <t>Mão-de-obra vinculada à execução contratual (valor por empregado)</t>
  </si>
  <si>
    <t>Valor    (R$)</t>
  </si>
  <si>
    <t>Encargos e Benefícios Anuais, Mensais e Diários</t>
  </si>
  <si>
    <t>Custo de Reposição do Profissional Ausente</t>
  </si>
  <si>
    <t>OBS: Os campos em amarelo devem ser preenchidos pelo proponente</t>
  </si>
  <si>
    <t>CUSTOS REFERENTES AO SERVENTE DE LIMPEZA</t>
  </si>
  <si>
    <t>VALOR TOTAL DO SERVENTE DE LIMPEZA</t>
  </si>
  <si>
    <t>Limpeza e conservação</t>
  </si>
  <si>
    <t>08/2025</t>
  </si>
  <si>
    <t>Pregão Registro de Preço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</si>
</sst>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19" x14ac:knownFonts="1">
    <font>
      <sz val="11"/>
      <color theme="1"/>
      <name val="Aptos Narrow"/>
      <family val="2"/>
      <scheme val="minor"/>
    </font>
    <font>
      <sz val="11"/>
      <name val="Segoe UI Light"/>
      <family val="2"/>
    </font>
    <font>
      <b/>
      <sz val="14"/>
      <name val="Segoe UI Light"/>
      <family val="2"/>
    </font>
    <font>
      <sz val="14"/>
      <name val="Segoe UI Light"/>
      <family val="2"/>
    </font>
    <font>
      <sz val="8"/>
      <name val="Segoe UI Light"/>
      <family val="2"/>
    </font>
    <font>
      <b/>
      <sz val="16"/>
      <color theme="5" tint="-0.499984740745262"/>
      <name val="Segoe UI Light"/>
      <family val="2"/>
    </font>
    <font>
      <b/>
      <sz val="11"/>
      <color theme="0"/>
      <name val="Segoe UI Light"/>
      <family val="2"/>
    </font>
    <font>
      <b/>
      <sz val="12"/>
      <color theme="5" tint="-0.499984740745262"/>
      <name val="Segoe UI Light"/>
      <family val="2"/>
    </font>
    <font>
      <sz val="11"/>
      <color theme="5" tint="-0.249977111117893"/>
      <name val="Segoe UI Light"/>
      <family val="2"/>
    </font>
    <font>
      <b/>
      <sz val="18"/>
      <color theme="5" tint="-0.249977111117893"/>
      <name val="Segoe UI Light"/>
      <family val="2"/>
    </font>
    <font>
      <b/>
      <sz val="11"/>
      <color theme="5" tint="-0.499984740745262"/>
      <name val="Segoe UI Light"/>
      <family val="2"/>
    </font>
    <font>
      <b/>
      <sz val="11"/>
      <name val="Segoe UI Light"/>
      <family val="2"/>
    </font>
    <font>
      <sz val="11"/>
      <color rgb="FFFF0000"/>
      <name val="Segoe UI Light"/>
      <family val="2"/>
    </font>
    <font>
      <i/>
      <sz val="10"/>
      <color theme="0"/>
      <name val="Segoe UI Light"/>
      <family val="2"/>
    </font>
    <font>
      <i/>
      <sz val="10"/>
      <name val="Segoe UI Light"/>
      <family val="2"/>
    </font>
    <font>
      <b/>
      <sz val="14"/>
      <color theme="5" tint="-0.499984740745262"/>
      <name val="Segoe UI Light"/>
      <family val="2"/>
    </font>
    <font>
      <b/>
      <sz val="16"/>
      <name val="Segoe UI Light"/>
      <family val="2"/>
    </font>
    <font>
      <sz val="16"/>
      <name val="Segoe UI Light"/>
      <family val="2"/>
    </font>
    <font>
      <b/>
      <sz val="16"/>
      <color theme="0"/>
      <name val="Segoe UI Light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rgb="FFD55816"/>
        <bgColor indexed="64"/>
      </patternFill>
    </fill>
    <fill>
      <patternFill patternType="solid">
        <fgColor theme="9" tint="0.59999389629810485"/>
        <b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55816"/>
        <bgColor indexed="41"/>
      </patternFill>
    </fill>
    <fill>
      <patternFill patternType="solid">
        <fgColor rgb="FFD55816"/>
        <bgColor indexed="31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26"/>
      </patternFill>
    </fill>
  </fills>
  <borders count="10">
    <border>
      <left/>
      <right/>
      <top/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4.9989318521683403E-2"/>
      </top>
      <bottom style="thin">
        <color theme="0" tint="-0.14996795556505021"/>
      </bottom>
      <diagonal/>
    </border>
    <border>
      <left/>
      <right/>
      <top style="thin">
        <color theme="0" tint="-4.9989318521683403E-2"/>
      </top>
      <bottom/>
      <diagonal/>
    </border>
    <border>
      <left/>
      <right/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2" borderId="0" xfId="0" applyFont="1" applyFill="1"/>
    <xf numFmtId="14" fontId="3" fillId="3" borderId="1" xfId="0" applyNumberFormat="1" applyFont="1" applyFill="1" applyBorder="1" applyAlignment="1">
      <alignment horizontal="right"/>
    </xf>
    <xf numFmtId="0" fontId="4" fillId="4" borderId="0" xfId="0" applyFont="1" applyFill="1"/>
    <xf numFmtId="0" fontId="6" fillId="5" borderId="5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justify" vertical="center" wrapText="1"/>
    </xf>
    <xf numFmtId="0" fontId="1" fillId="7" borderId="5" xfId="0" applyFont="1" applyFill="1" applyBorder="1" applyAlignment="1">
      <alignment horizontal="center"/>
    </xf>
    <xf numFmtId="0" fontId="4" fillId="4" borderId="0" xfId="0" applyFont="1" applyFill="1" applyAlignment="1">
      <alignment vertical="top"/>
    </xf>
    <xf numFmtId="0" fontId="1" fillId="7" borderId="5" xfId="0" applyFont="1" applyFill="1" applyBorder="1"/>
    <xf numFmtId="0" fontId="1" fillId="8" borderId="5" xfId="0" applyFont="1" applyFill="1" applyBorder="1"/>
    <xf numFmtId="0" fontId="8" fillId="2" borderId="0" xfId="0" applyFont="1" applyFill="1"/>
    <xf numFmtId="0" fontId="1" fillId="4" borderId="0" xfId="0" applyFont="1" applyFill="1"/>
    <xf numFmtId="0" fontId="6" fillId="9" borderId="5" xfId="0" applyFont="1" applyFill="1" applyBorder="1" applyAlignment="1">
      <alignment horizontal="center" vertical="center" wrapText="1"/>
    </xf>
    <xf numFmtId="4" fontId="6" fillId="10" borderId="5" xfId="0" applyNumberFormat="1" applyFont="1" applyFill="1" applyBorder="1" applyAlignment="1">
      <alignment horizontal="right" vertical="center" wrapText="1"/>
    </xf>
    <xf numFmtId="2" fontId="1" fillId="8" borderId="5" xfId="0" applyNumberFormat="1" applyFont="1" applyFill="1" applyBorder="1" applyAlignment="1">
      <alignment horizontal="center" vertical="center" wrapText="1"/>
    </xf>
    <xf numFmtId="39" fontId="1" fillId="8" borderId="5" xfId="0" applyNumberFormat="1" applyFont="1" applyFill="1" applyBorder="1" applyAlignment="1">
      <alignment horizontal="right" vertical="center" wrapText="1"/>
    </xf>
    <xf numFmtId="0" fontId="6" fillId="5" borderId="5" xfId="0" applyFont="1" applyFill="1" applyBorder="1" applyAlignment="1">
      <alignment horizontal="center" vertical="center" wrapText="1"/>
    </xf>
    <xf numFmtId="2" fontId="1" fillId="7" borderId="5" xfId="0" applyNumberFormat="1" applyFont="1" applyFill="1" applyBorder="1" applyAlignment="1">
      <alignment horizontal="center" vertical="center"/>
    </xf>
    <xf numFmtId="39" fontId="1" fillId="7" borderId="5" xfId="0" applyNumberFormat="1" applyFont="1" applyFill="1" applyBorder="1" applyAlignment="1">
      <alignment horizontal="right" vertical="center" wrapText="1"/>
    </xf>
    <xf numFmtId="4" fontId="6" fillId="5" borderId="5" xfId="0" applyNumberFormat="1" applyFont="1" applyFill="1" applyBorder="1" applyAlignment="1">
      <alignment horizontal="right"/>
    </xf>
    <xf numFmtId="0" fontId="12" fillId="2" borderId="0" xfId="0" applyFont="1" applyFill="1"/>
    <xf numFmtId="2" fontId="1" fillId="7" borderId="5" xfId="0" applyNumberFormat="1" applyFont="1" applyFill="1" applyBorder="1" applyAlignment="1">
      <alignment horizontal="center" vertical="center" wrapText="1"/>
    </xf>
    <xf numFmtId="4" fontId="6" fillId="5" borderId="5" xfId="0" applyNumberFormat="1" applyFont="1" applyFill="1" applyBorder="1" applyAlignment="1">
      <alignment horizontal="right" vertical="center"/>
    </xf>
    <xf numFmtId="164" fontId="1" fillId="7" borderId="5" xfId="0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9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/>
    </xf>
    <xf numFmtId="4" fontId="6" fillId="10" borderId="6" xfId="0" applyNumberFormat="1" applyFont="1" applyFill="1" applyBorder="1" applyAlignment="1">
      <alignment horizontal="right" vertical="center" wrapText="1"/>
    </xf>
    <xf numFmtId="39" fontId="1" fillId="8" borderId="5" xfId="0" applyNumberFormat="1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39" fontId="6" fillId="5" borderId="5" xfId="0" applyNumberFormat="1" applyFont="1" applyFill="1" applyBorder="1" applyAlignment="1">
      <alignment horizontal="right" vertical="center" wrapText="1"/>
    </xf>
    <xf numFmtId="0" fontId="12" fillId="2" borderId="0" xfId="0" applyFont="1" applyFill="1" applyAlignment="1">
      <alignment wrapText="1"/>
    </xf>
    <xf numFmtId="0" fontId="12" fillId="2" borderId="0" xfId="0" applyFont="1" applyFill="1" applyAlignment="1">
      <alignment horizontal="center" wrapText="1"/>
    </xf>
    <xf numFmtId="0" fontId="1" fillId="2" borderId="0" xfId="0" applyFont="1" applyFill="1" applyAlignment="1">
      <alignment wrapText="1"/>
    </xf>
    <xf numFmtId="4" fontId="1" fillId="2" borderId="0" xfId="0" applyNumberFormat="1" applyFont="1" applyFill="1"/>
    <xf numFmtId="4" fontId="1" fillId="11" borderId="5" xfId="0" applyNumberFormat="1" applyFont="1" applyFill="1" applyBorder="1" applyAlignment="1">
      <alignment horizontal="right" vertical="center" wrapText="1"/>
    </xf>
    <xf numFmtId="39" fontId="1" fillId="11" borderId="5" xfId="0" applyNumberFormat="1" applyFont="1" applyFill="1" applyBorder="1" applyAlignment="1">
      <alignment horizontal="right" vertical="center" wrapText="1"/>
    </xf>
    <xf numFmtId="39" fontId="1" fillId="11" borderId="6" xfId="0" applyNumberFormat="1" applyFont="1" applyFill="1" applyBorder="1" applyAlignment="1">
      <alignment horizontal="right" vertical="center" wrapText="1"/>
    </xf>
    <xf numFmtId="39" fontId="1" fillId="11" borderId="5" xfId="0" applyNumberFormat="1" applyFont="1" applyFill="1" applyBorder="1" applyAlignment="1">
      <alignment horizontal="center" vertical="center" wrapText="1"/>
    </xf>
    <xf numFmtId="39" fontId="14" fillId="11" borderId="5" xfId="0" applyNumberFormat="1" applyFont="1" applyFill="1" applyBorder="1" applyAlignment="1">
      <alignment horizontal="center" vertical="center" wrapText="1"/>
    </xf>
    <xf numFmtId="14" fontId="1" fillId="12" borderId="5" xfId="0" applyNumberFormat="1" applyFont="1" applyFill="1" applyBorder="1" applyAlignment="1">
      <alignment horizontal="center"/>
    </xf>
    <xf numFmtId="0" fontId="17" fillId="2" borderId="0" xfId="0" applyFont="1" applyFill="1" applyAlignment="1">
      <alignment wrapText="1"/>
    </xf>
    <xf numFmtId="39" fontId="18" fillId="5" borderId="5" xfId="0" applyNumberFormat="1" applyFont="1" applyFill="1" applyBorder="1" applyAlignment="1">
      <alignment horizontal="right" vertical="center" wrapText="1"/>
    </xf>
    <xf numFmtId="0" fontId="1" fillId="8" borderId="5" xfId="0" applyFont="1" applyFill="1" applyBorder="1" applyAlignment="1">
      <alignment horizontal="center"/>
    </xf>
    <xf numFmtId="2" fontId="1" fillId="12" borderId="5" xfId="0" applyNumberFormat="1" applyFont="1" applyFill="1" applyBorder="1" applyAlignment="1">
      <alignment horizontal="center"/>
    </xf>
    <xf numFmtId="14" fontId="3" fillId="12" borderId="1" xfId="0" applyNumberFormat="1" applyFont="1" applyFill="1" applyBorder="1"/>
    <xf numFmtId="49" fontId="1" fillId="3" borderId="5" xfId="0" applyNumberFormat="1" applyFont="1" applyFill="1" applyBorder="1" applyAlignment="1">
      <alignment horizontal="center"/>
    </xf>
    <xf numFmtId="0" fontId="1" fillId="8" borderId="5" xfId="0" applyFont="1" applyFill="1" applyBorder="1" applyAlignment="1">
      <alignment horizontal="left"/>
    </xf>
    <xf numFmtId="0" fontId="1" fillId="8" borderId="5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6" fillId="2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right"/>
    </xf>
    <xf numFmtId="0" fontId="7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11" fillId="12" borderId="8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left" vertical="center"/>
    </xf>
    <xf numFmtId="0" fontId="6" fillId="5" borderId="5" xfId="0" applyFont="1" applyFill="1" applyBorder="1" applyAlignment="1">
      <alignment horizontal="left" vertical="center"/>
    </xf>
    <xf numFmtId="0" fontId="1" fillId="7" borderId="5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left"/>
    </xf>
    <xf numFmtId="0" fontId="9" fillId="2" borderId="0" xfId="0" applyFont="1" applyFill="1" applyAlignment="1">
      <alignment horizontal="center" vertical="center"/>
    </xf>
    <xf numFmtId="0" fontId="6" fillId="9" borderId="5" xfId="0" applyFont="1" applyFill="1" applyBorder="1" applyAlignment="1">
      <alignment horizontal="left" vertical="center" wrapText="1"/>
    </xf>
    <xf numFmtId="39" fontId="1" fillId="8" borderId="5" xfId="0" applyNumberFormat="1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left" vertical="center" wrapText="1"/>
    </xf>
    <xf numFmtId="0" fontId="1" fillId="7" borderId="2" xfId="0" applyFont="1" applyFill="1" applyBorder="1" applyAlignment="1">
      <alignment horizontal="left" vertical="center" wrapText="1"/>
    </xf>
    <xf numFmtId="0" fontId="1" fillId="7" borderId="3" xfId="0" applyFont="1" applyFill="1" applyBorder="1" applyAlignment="1">
      <alignment horizontal="left" vertical="center" wrapText="1"/>
    </xf>
    <xf numFmtId="39" fontId="1" fillId="8" borderId="1" xfId="0" applyNumberFormat="1" applyFont="1" applyFill="1" applyBorder="1" applyAlignment="1">
      <alignment horizontal="left" vertical="center" wrapText="1"/>
    </xf>
    <xf numFmtId="39" fontId="1" fillId="8" borderId="2" xfId="0" applyNumberFormat="1" applyFont="1" applyFill="1" applyBorder="1" applyAlignment="1">
      <alignment horizontal="left" vertical="center" wrapText="1"/>
    </xf>
    <xf numFmtId="39" fontId="1" fillId="8" borderId="3" xfId="0" applyNumberFormat="1" applyFont="1" applyFill="1" applyBorder="1" applyAlignment="1">
      <alignment horizontal="left" vertical="center" wrapText="1"/>
    </xf>
    <xf numFmtId="39" fontId="1" fillId="7" borderId="1" xfId="0" applyNumberFormat="1" applyFont="1" applyFill="1" applyBorder="1" applyAlignment="1">
      <alignment horizontal="left" vertical="center" wrapText="1"/>
    </xf>
    <xf numFmtId="39" fontId="1" fillId="7" borderId="2" xfId="0" applyNumberFormat="1" applyFont="1" applyFill="1" applyBorder="1" applyAlignment="1">
      <alignment horizontal="left" vertical="center" wrapText="1"/>
    </xf>
    <xf numFmtId="39" fontId="1" fillId="7" borderId="3" xfId="0" applyNumberFormat="1" applyFont="1" applyFill="1" applyBorder="1" applyAlignment="1">
      <alignment horizontal="left" vertical="center" wrapText="1"/>
    </xf>
    <xf numFmtId="0" fontId="6" fillId="10" borderId="5" xfId="0" applyFont="1" applyFill="1" applyBorder="1" applyAlignment="1">
      <alignment horizontal="left" vertical="center" wrapText="1"/>
    </xf>
    <xf numFmtId="0" fontId="1" fillId="8" borderId="5" xfId="0" applyFont="1" applyFill="1" applyBorder="1" applyAlignment="1">
      <alignment horizontal="left" vertical="center" wrapText="1"/>
    </xf>
    <xf numFmtId="0" fontId="1" fillId="7" borderId="5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justify" vertical="center" wrapText="1"/>
    </xf>
    <xf numFmtId="0" fontId="6" fillId="5" borderId="5" xfId="0" applyFont="1" applyFill="1" applyBorder="1" applyAlignment="1">
      <alignment horizontal="justify" vertical="center" wrapText="1"/>
    </xf>
    <xf numFmtId="0" fontId="1" fillId="7" borderId="5" xfId="0" applyFont="1" applyFill="1" applyBorder="1" applyAlignment="1">
      <alignment horizontal="justify" vertical="center"/>
    </xf>
    <xf numFmtId="0" fontId="10" fillId="2" borderId="2" xfId="0" applyFont="1" applyFill="1" applyBorder="1" applyAlignment="1">
      <alignment horizontal="center"/>
    </xf>
    <xf numFmtId="0" fontId="1" fillId="8" borderId="5" xfId="0" applyFont="1" applyFill="1" applyBorder="1" applyAlignment="1">
      <alignment horizontal="justify" vertical="center"/>
    </xf>
    <xf numFmtId="4" fontId="1" fillId="7" borderId="5" xfId="0" applyNumberFormat="1" applyFont="1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left" vertical="center"/>
    </xf>
    <xf numFmtId="0" fontId="1" fillId="8" borderId="3" xfId="0" applyFont="1" applyFill="1" applyBorder="1" applyAlignment="1">
      <alignment horizontal="left" vertical="center"/>
    </xf>
    <xf numFmtId="0" fontId="6" fillId="5" borderId="5" xfId="0" applyFont="1" applyFill="1" applyBorder="1" applyAlignment="1">
      <alignment horizontal="left" vertical="center" wrapText="1"/>
    </xf>
    <xf numFmtId="0" fontId="6" fillId="9" borderId="6" xfId="0" applyFont="1" applyFill="1" applyBorder="1" applyAlignment="1">
      <alignment horizontal="left" vertical="center" wrapText="1"/>
    </xf>
    <xf numFmtId="0" fontId="1" fillId="8" borderId="6" xfId="0" applyFont="1" applyFill="1" applyBorder="1" applyAlignment="1">
      <alignment horizontal="left" vertical="center" wrapText="1"/>
    </xf>
    <xf numFmtId="0" fontId="1" fillId="7" borderId="6" xfId="0" applyFont="1" applyFill="1" applyBorder="1" applyAlignment="1">
      <alignment horizontal="left" vertical="center" wrapText="1"/>
    </xf>
    <xf numFmtId="4" fontId="1" fillId="7" borderId="6" xfId="0" applyNumberFormat="1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center"/>
    </xf>
    <xf numFmtId="0" fontId="6" fillId="10" borderId="6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center" wrapText="1"/>
    </xf>
    <xf numFmtId="0" fontId="18" fillId="5" borderId="5" xfId="0" applyFont="1" applyFill="1" applyBorder="1" applyAlignment="1">
      <alignment horizontal="left" vertical="center" wrapText="1"/>
    </xf>
    <xf numFmtId="0" fontId="14" fillId="7" borderId="5" xfId="0" applyFont="1" applyFill="1" applyBorder="1" applyAlignment="1">
      <alignment horizontal="left" vertical="center" wrapText="1" indent="1"/>
    </xf>
    <xf numFmtId="0" fontId="14" fillId="8" borderId="5" xfId="0" applyFont="1" applyFill="1" applyBorder="1" applyAlignment="1">
      <alignment horizontal="left" vertical="center" wrapText="1" indent="1"/>
    </xf>
    <xf numFmtId="0" fontId="6" fillId="5" borderId="1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na\Downloads\MODELO-PLANILHA-PADRAO-RTC-EDICAO-4-LIMPEZA-AJUSTADA.xlsx" TargetMode="External"/><Relationship Id="rId1" Type="http://schemas.openxmlformats.org/officeDocument/2006/relationships/externalLinkPath" Target="file:///C:\Users\Ana\Downloads\MODELO-PLANILHA-PADRAO-RTC-EDICAO-4-LIMPEZA-AJUSTA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ERÇÃO-DE-DADOS"/>
      <sheetName val="DADOS-ESTATISTICOS"/>
      <sheetName val="ENCARGOS-SOCIAIS-E-TRABALHISTAS"/>
      <sheetName val="ENCARREGADOS"/>
      <sheetName val="SERVENTES"/>
      <sheetName val="SERVENTES-AREA-HOSP"/>
      <sheetName val="CUSTOS POR M²"/>
      <sheetName val="QUADRO-RESUMO"/>
      <sheetName val="LIMITES-SEGES-PORT-7-2015"/>
      <sheetName val="LIMITES-SEGES-PORT-213-2017"/>
      <sheetName val="QTDE-ESTIMADA-SERVENTES"/>
    </sheetNames>
    <sheetDataSet>
      <sheetData sheetId="0">
        <row r="2">
          <cell r="F2" t="str">
            <v>XX/XX/20XX</v>
          </cell>
        </row>
        <row r="7">
          <cell r="D7" t="str">
            <v>Pregão nº</v>
          </cell>
          <cell r="F7" t="str">
            <v>XX/20XX</v>
          </cell>
        </row>
        <row r="11">
          <cell r="F11" t="str">
            <v>XX/XX/20XX</v>
          </cell>
        </row>
        <row r="14">
          <cell r="F14" t="str">
            <v>XX/20XX</v>
          </cell>
        </row>
        <row r="15">
          <cell r="F15">
            <v>12</v>
          </cell>
        </row>
        <row r="20">
          <cell r="C20" t="str">
            <v>Servente</v>
          </cell>
          <cell r="D20" t="str">
            <v>SIM</v>
          </cell>
          <cell r="F20"/>
        </row>
        <row r="22">
          <cell r="F22"/>
        </row>
        <row r="25">
          <cell r="E25" t="str">
            <v>Limpeza e Conservação</v>
          </cell>
        </row>
        <row r="26">
          <cell r="D26" t="str">
            <v>5143-20</v>
          </cell>
        </row>
        <row r="27">
          <cell r="F27" t="str">
            <v>XX/XX/20XX</v>
          </cell>
        </row>
        <row r="28">
          <cell r="F28"/>
        </row>
        <row r="33">
          <cell r="F33"/>
        </row>
        <row r="34">
          <cell r="C34" t="str">
            <v>Outras Remunerações 1 (Especificar)</v>
          </cell>
          <cell r="F34"/>
        </row>
        <row r="35">
          <cell r="C35" t="str">
            <v>Outras Remunerações 2 (Especificar)</v>
          </cell>
          <cell r="D35"/>
          <cell r="E35"/>
          <cell r="F35"/>
        </row>
        <row r="36">
          <cell r="C36" t="str">
            <v>Outras Remunerações 3 (Especificar)</v>
          </cell>
          <cell r="D36"/>
          <cell r="E36"/>
          <cell r="F36"/>
        </row>
        <row r="47">
          <cell r="F47"/>
        </row>
        <row r="48">
          <cell r="F48"/>
        </row>
        <row r="49">
          <cell r="E49"/>
          <cell r="F49"/>
        </row>
        <row r="50">
          <cell r="C50" t="str">
            <v>Outros Benefícios 1 (Especificar)</v>
          </cell>
          <cell r="F50"/>
        </row>
        <row r="51">
          <cell r="C51" t="str">
            <v>Outros Benefícios 2 (Especificar)</v>
          </cell>
          <cell r="F51"/>
        </row>
        <row r="52">
          <cell r="C52" t="str">
            <v>Outros Benefícios 3 (Especificar)</v>
          </cell>
          <cell r="F52"/>
        </row>
        <row r="57">
          <cell r="C57" t="str">
            <v>Outras Ausências (Especificar em %)</v>
          </cell>
          <cell r="F57"/>
        </row>
        <row r="61">
          <cell r="F61"/>
        </row>
        <row r="62">
          <cell r="F62"/>
        </row>
        <row r="63">
          <cell r="F63"/>
        </row>
        <row r="64">
          <cell r="C64" t="str">
            <v>Outros Insumos (Especificar)</v>
          </cell>
          <cell r="F64"/>
        </row>
        <row r="68">
          <cell r="F68"/>
        </row>
        <row r="69">
          <cell r="F69"/>
        </row>
        <row r="70">
          <cell r="F70"/>
        </row>
        <row r="71">
          <cell r="F71"/>
        </row>
        <row r="72">
          <cell r="F72"/>
        </row>
      </sheetData>
      <sheetData sheetId="1">
        <row r="16">
          <cell r="F16">
            <v>6</v>
          </cell>
        </row>
        <row r="17">
          <cell r="F17">
            <v>21</v>
          </cell>
        </row>
      </sheetData>
      <sheetData sheetId="2">
        <row r="5">
          <cell r="E5">
            <v>8.33</v>
          </cell>
        </row>
        <row r="6">
          <cell r="E6">
            <v>2.78</v>
          </cell>
        </row>
        <row r="9">
          <cell r="E9">
            <v>20</v>
          </cell>
        </row>
        <row r="10">
          <cell r="E10">
            <v>2.5</v>
          </cell>
        </row>
        <row r="11">
          <cell r="E11">
            <v>3</v>
          </cell>
        </row>
        <row r="12">
          <cell r="E12">
            <v>1.5</v>
          </cell>
        </row>
        <row r="13">
          <cell r="E13">
            <v>1</v>
          </cell>
        </row>
        <row r="14">
          <cell r="E14">
            <v>0.6</v>
          </cell>
        </row>
        <row r="15">
          <cell r="E15">
            <v>0.2</v>
          </cell>
        </row>
        <row r="16">
          <cell r="E16">
            <v>8</v>
          </cell>
        </row>
        <row r="20">
          <cell r="E20">
            <v>0.26</v>
          </cell>
        </row>
        <row r="21">
          <cell r="E21">
            <v>0.02</v>
          </cell>
        </row>
        <row r="22">
          <cell r="E22">
            <v>0.1</v>
          </cell>
        </row>
        <row r="23">
          <cell r="E23">
            <v>1.03</v>
          </cell>
        </row>
        <row r="24">
          <cell r="E24">
            <v>0.38</v>
          </cell>
        </row>
        <row r="25">
          <cell r="E25">
            <v>1.7</v>
          </cell>
        </row>
        <row r="29">
          <cell r="E29">
            <v>8.33</v>
          </cell>
        </row>
        <row r="30">
          <cell r="E30">
            <v>2.2200000000000002</v>
          </cell>
        </row>
        <row r="31">
          <cell r="E31">
            <v>0.01</v>
          </cell>
        </row>
        <row r="32">
          <cell r="E32">
            <v>0.02</v>
          </cell>
        </row>
        <row r="33">
          <cell r="E33">
            <v>0.1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0E3B4-52CB-4884-BFE1-568BA467348B}">
  <dimension ref="B1:J94"/>
  <sheetViews>
    <sheetView tabSelected="1" workbookViewId="0">
      <selection activeCell="I9" sqref="I9"/>
    </sheetView>
  </sheetViews>
  <sheetFormatPr defaultColWidth="9.140625" defaultRowHeight="16.5" x14ac:dyDescent="0.3"/>
  <cols>
    <col min="1" max="1" width="2.7109375" style="1" customWidth="1"/>
    <col min="2" max="2" width="8.85546875" style="1" customWidth="1"/>
    <col min="3" max="3" width="52.5703125" style="12" customWidth="1"/>
    <col min="4" max="4" width="7.85546875" style="12" customWidth="1"/>
    <col min="5" max="5" width="15" style="12" customWidth="1"/>
    <col min="6" max="6" width="19.85546875" style="12" customWidth="1"/>
    <col min="7" max="16384" width="9.140625" style="1"/>
  </cols>
  <sheetData>
    <row r="1" spans="2:6" ht="20.25" x14ac:dyDescent="0.35">
      <c r="B1" s="50" t="s">
        <v>0</v>
      </c>
      <c r="C1" s="51"/>
      <c r="D1" s="52"/>
      <c r="E1" s="2" t="s">
        <v>1</v>
      </c>
      <c r="F1" s="46" t="str">
        <f>IF(DATA_DO_ORCAMENTO_ESTIMATIVO="","",DATA_DO_ORCAMENTO_ESTIMATIVO)</f>
        <v>XX/XX/20XX</v>
      </c>
    </row>
    <row r="2" spans="2:6" s="3" customFormat="1" ht="15.75" customHeight="1" x14ac:dyDescent="0.15">
      <c r="B2" s="53" t="s">
        <v>95</v>
      </c>
      <c r="C2" s="53"/>
      <c r="D2" s="53"/>
      <c r="E2" s="53"/>
      <c r="F2" s="53"/>
    </row>
    <row r="3" spans="2:6" s="3" customFormat="1" ht="15.95" customHeight="1" x14ac:dyDescent="0.3">
      <c r="B3" s="54" t="s">
        <v>2</v>
      </c>
      <c r="C3" s="54"/>
      <c r="D3" s="54"/>
      <c r="E3" s="54"/>
      <c r="F3" s="54"/>
    </row>
    <row r="4" spans="2:6" s="3" customFormat="1" ht="15.75" customHeight="1" x14ac:dyDescent="0.3">
      <c r="B4" s="55" t="s">
        <v>3</v>
      </c>
      <c r="C4" s="56"/>
      <c r="D4" s="57" t="s">
        <v>99</v>
      </c>
      <c r="E4" s="57"/>
      <c r="F4" s="47" t="s">
        <v>98</v>
      </c>
    </row>
    <row r="5" spans="2:6" s="3" customFormat="1" ht="15.75" customHeight="1" x14ac:dyDescent="0.3">
      <c r="B5" s="60" t="s">
        <v>94</v>
      </c>
      <c r="C5" s="60"/>
      <c r="D5" s="60"/>
      <c r="E5" s="60"/>
      <c r="F5" s="60"/>
    </row>
    <row r="6" spans="2:6" s="3" customFormat="1" ht="15.75" customHeight="1" x14ac:dyDescent="0.3">
      <c r="B6" s="58" t="s">
        <v>4</v>
      </c>
      <c r="C6" s="58"/>
      <c r="D6" s="58"/>
      <c r="E6" s="58"/>
      <c r="F6" s="58"/>
    </row>
    <row r="7" spans="2:6" s="3" customFormat="1" ht="18" customHeight="1" x14ac:dyDescent="0.3">
      <c r="B7" s="4" t="s">
        <v>5</v>
      </c>
      <c r="C7" s="61" t="s">
        <v>6</v>
      </c>
      <c r="D7" s="61"/>
      <c r="E7" s="61"/>
      <c r="F7" s="41" t="str">
        <f>DATA_APRESENTACAO_PROPOSTA</f>
        <v>XX/XX/20XX</v>
      </c>
    </row>
    <row r="8" spans="2:6" s="3" customFormat="1" ht="15.95" customHeight="1" x14ac:dyDescent="0.15">
      <c r="B8" s="5" t="s">
        <v>7</v>
      </c>
      <c r="C8" s="6" t="s">
        <v>8</v>
      </c>
      <c r="D8" s="62" t="s">
        <v>9</v>
      </c>
      <c r="E8" s="62"/>
      <c r="F8" s="62"/>
    </row>
    <row r="9" spans="2:6" s="3" customFormat="1" ht="18.75" customHeight="1" x14ac:dyDescent="0.3">
      <c r="B9" s="4" t="s">
        <v>10</v>
      </c>
      <c r="C9" s="61" t="s">
        <v>11</v>
      </c>
      <c r="D9" s="61"/>
      <c r="E9" s="61"/>
      <c r="F9" s="45" t="str">
        <f>ACORDO_COLETIVO</f>
        <v>XX/20XX</v>
      </c>
    </row>
    <row r="10" spans="2:6" s="3" customFormat="1" ht="15.95" customHeight="1" x14ac:dyDescent="0.3">
      <c r="B10" s="5" t="s">
        <v>12</v>
      </c>
      <c r="C10" s="62" t="s">
        <v>13</v>
      </c>
      <c r="D10" s="62"/>
      <c r="E10" s="62"/>
      <c r="F10" s="7">
        <f>NUMERO_MESES_EXEC_CONTRATUAL</f>
        <v>12</v>
      </c>
    </row>
    <row r="11" spans="2:6" s="3" customFormat="1" x14ac:dyDescent="0.3">
      <c r="B11" s="5" t="s">
        <v>14</v>
      </c>
      <c r="C11" s="63" t="s">
        <v>15</v>
      </c>
      <c r="D11" s="63"/>
      <c r="E11" s="63"/>
      <c r="F11" s="44" t="s">
        <v>16</v>
      </c>
    </row>
    <row r="12" spans="2:6" s="8" customFormat="1" ht="15" customHeight="1" x14ac:dyDescent="0.25">
      <c r="B12" s="59" t="s">
        <v>17</v>
      </c>
      <c r="C12" s="59"/>
      <c r="D12" s="59"/>
      <c r="E12" s="59"/>
      <c r="F12" s="59"/>
    </row>
    <row r="13" spans="2:6" s="3" customFormat="1" x14ac:dyDescent="0.3">
      <c r="B13" s="4">
        <v>1</v>
      </c>
      <c r="C13" s="48" t="s">
        <v>18</v>
      </c>
      <c r="D13" s="48"/>
      <c r="E13" s="49" t="s">
        <v>97</v>
      </c>
      <c r="F13" s="49"/>
    </row>
    <row r="14" spans="2:6" s="3" customFormat="1" x14ac:dyDescent="0.3">
      <c r="B14" s="4">
        <v>2</v>
      </c>
      <c r="C14" s="9" t="s">
        <v>19</v>
      </c>
      <c r="D14" s="65">
        <v>5143</v>
      </c>
      <c r="E14" s="65"/>
      <c r="F14" s="65"/>
    </row>
    <row r="15" spans="2:6" s="3" customFormat="1" ht="15" customHeight="1" x14ac:dyDescent="0.3">
      <c r="B15" s="4">
        <v>3</v>
      </c>
      <c r="C15" s="10" t="s">
        <v>20</v>
      </c>
      <c r="D15" s="49" t="str">
        <f>CATEGORIA_PROFISSIONAL_SERV</f>
        <v>Servente</v>
      </c>
      <c r="E15" s="49"/>
      <c r="F15" s="49"/>
    </row>
    <row r="16" spans="2:6" s="3" customFormat="1" ht="15" customHeight="1" x14ac:dyDescent="0.3">
      <c r="B16" s="4">
        <v>4</v>
      </c>
      <c r="C16" s="66" t="s">
        <v>21</v>
      </c>
      <c r="D16" s="66"/>
      <c r="E16" s="66"/>
      <c r="F16" s="41" t="str">
        <f>DATA_BASE_CATEGORIA</f>
        <v>XX/XX/20XX</v>
      </c>
    </row>
    <row r="17" spans="2:6" s="11" customFormat="1" ht="18.75" customHeight="1" x14ac:dyDescent="0.3">
      <c r="B17" s="67" t="s">
        <v>22</v>
      </c>
      <c r="C17" s="67"/>
      <c r="D17" s="67"/>
      <c r="E17" s="67"/>
      <c r="F17" s="67"/>
    </row>
    <row r="18" spans="2:6" x14ac:dyDescent="0.3">
      <c r="B18" s="71" t="s">
        <v>23</v>
      </c>
      <c r="C18" s="71"/>
      <c r="D18" s="71"/>
      <c r="E18" s="71"/>
      <c r="F18" s="71"/>
    </row>
    <row r="19" spans="2:6" x14ac:dyDescent="0.3">
      <c r="B19" s="5">
        <v>1</v>
      </c>
      <c r="C19" s="68" t="s">
        <v>24</v>
      </c>
      <c r="D19" s="68"/>
      <c r="E19" s="68"/>
      <c r="F19" s="13" t="s">
        <v>25</v>
      </c>
    </row>
    <row r="20" spans="2:6" x14ac:dyDescent="0.3">
      <c r="B20" s="5" t="s">
        <v>5</v>
      </c>
      <c r="C20" s="69" t="s">
        <v>26</v>
      </c>
      <c r="D20" s="69"/>
      <c r="E20" s="69"/>
      <c r="F20" s="36">
        <v>0</v>
      </c>
    </row>
    <row r="21" spans="2:6" ht="16.5" customHeight="1" x14ac:dyDescent="0.3">
      <c r="B21" s="5" t="s">
        <v>7</v>
      </c>
      <c r="C21" s="72" t="s">
        <v>27</v>
      </c>
      <c r="D21" s="73"/>
      <c r="E21" s="74"/>
      <c r="F21" s="36">
        <v>0</v>
      </c>
    </row>
    <row r="22" spans="2:6" x14ac:dyDescent="0.3">
      <c r="B22" s="5" t="s">
        <v>10</v>
      </c>
      <c r="C22" s="75" t="str">
        <f>OUTROS_REMUNERACAO_1_DESCRICAO</f>
        <v>Outras Remunerações 1 (Especificar)</v>
      </c>
      <c r="D22" s="76"/>
      <c r="E22" s="77"/>
      <c r="F22" s="36">
        <f>OUTROS_REMUNERACAO_1</f>
        <v>0</v>
      </c>
    </row>
    <row r="23" spans="2:6" ht="15.75" customHeight="1" x14ac:dyDescent="0.3">
      <c r="B23" s="5" t="s">
        <v>12</v>
      </c>
      <c r="C23" s="78" t="str">
        <f>OUTROS_REMUNERACAO_2_DESCRICAO</f>
        <v>Outras Remunerações 2 (Especificar)</v>
      </c>
      <c r="D23" s="79"/>
      <c r="E23" s="80"/>
      <c r="F23" s="36">
        <f>OUTROS_REMUNERACAO_2</f>
        <v>0</v>
      </c>
    </row>
    <row r="24" spans="2:6" ht="15.75" customHeight="1" x14ac:dyDescent="0.3">
      <c r="B24" s="5" t="s">
        <v>14</v>
      </c>
      <c r="C24" s="75" t="str">
        <f>OUTROS_REMUNERACAO_3_DESCRICAO</f>
        <v>Outras Remunerações 3 (Especificar)</v>
      </c>
      <c r="D24" s="76"/>
      <c r="E24" s="77"/>
      <c r="F24" s="36">
        <f>OUTROS_REMUNERACAO_3</f>
        <v>0</v>
      </c>
    </row>
    <row r="25" spans="2:6" ht="15.75" customHeight="1" x14ac:dyDescent="0.3">
      <c r="B25" s="81" t="s">
        <v>28</v>
      </c>
      <c r="C25" s="81"/>
      <c r="D25" s="81"/>
      <c r="E25" s="81"/>
      <c r="F25" s="14">
        <f>SUM(F20:F24)</f>
        <v>0</v>
      </c>
    </row>
    <row r="26" spans="2:6" x14ac:dyDescent="0.3">
      <c r="B26" s="70" t="s">
        <v>29</v>
      </c>
      <c r="C26" s="70"/>
      <c r="D26" s="70"/>
      <c r="E26" s="70"/>
      <c r="F26" s="70"/>
    </row>
    <row r="27" spans="2:6" x14ac:dyDescent="0.3">
      <c r="B27" s="71" t="s">
        <v>30</v>
      </c>
      <c r="C27" s="71"/>
      <c r="D27" s="71"/>
      <c r="E27" s="71"/>
      <c r="F27" s="71"/>
    </row>
    <row r="28" spans="2:6" x14ac:dyDescent="0.3">
      <c r="B28" s="5" t="s">
        <v>31</v>
      </c>
      <c r="C28" s="64" t="s">
        <v>32</v>
      </c>
      <c r="D28" s="64"/>
      <c r="E28" s="13" t="s">
        <v>33</v>
      </c>
      <c r="F28" s="13" t="s">
        <v>25</v>
      </c>
    </row>
    <row r="29" spans="2:6" x14ac:dyDescent="0.3">
      <c r="B29" s="5" t="s">
        <v>5</v>
      </c>
      <c r="C29" s="82" t="s">
        <v>34</v>
      </c>
      <c r="D29" s="82"/>
      <c r="E29" s="15">
        <f>PERC_DEC_TERC</f>
        <v>8.33</v>
      </c>
      <c r="F29" s="16">
        <f>PERC_DEC_TERC%*MOD_1_REMUNERACAO_SERV</f>
        <v>0</v>
      </c>
    </row>
    <row r="30" spans="2:6" x14ac:dyDescent="0.3">
      <c r="B30" s="17" t="s">
        <v>7</v>
      </c>
      <c r="C30" s="83" t="s">
        <v>35</v>
      </c>
      <c r="D30" s="83"/>
      <c r="E30" s="18">
        <f>PERC_ADIC_FERIAS</f>
        <v>2.78</v>
      </c>
      <c r="F30" s="19">
        <f>PERC_ADIC_FERIAS%*MOD_1_REMUNERACAO_SERV</f>
        <v>0</v>
      </c>
    </row>
    <row r="31" spans="2:6" x14ac:dyDescent="0.3">
      <c r="B31" s="84" t="s">
        <v>28</v>
      </c>
      <c r="C31" s="85"/>
      <c r="D31" s="85"/>
      <c r="E31" s="86"/>
      <c r="F31" s="20">
        <f>SUM(F29:F30)</f>
        <v>0</v>
      </c>
    </row>
    <row r="32" spans="2:6" x14ac:dyDescent="0.3">
      <c r="B32" s="87" t="s">
        <v>36</v>
      </c>
      <c r="C32" s="87"/>
      <c r="D32" s="87"/>
      <c r="E32" s="87"/>
      <c r="F32" s="87"/>
    </row>
    <row r="33" spans="2:6" x14ac:dyDescent="0.3">
      <c r="B33" s="5" t="s">
        <v>37</v>
      </c>
      <c r="C33" s="88" t="s">
        <v>38</v>
      </c>
      <c r="D33" s="88"/>
      <c r="E33" s="13" t="s">
        <v>33</v>
      </c>
      <c r="F33" s="13" t="s">
        <v>25</v>
      </c>
    </row>
    <row r="34" spans="2:6" x14ac:dyDescent="0.3">
      <c r="B34" s="5" t="s">
        <v>5</v>
      </c>
      <c r="C34" s="82" t="s">
        <v>39</v>
      </c>
      <c r="D34" s="82"/>
      <c r="E34" s="15">
        <f>PERC_INSS</f>
        <v>20</v>
      </c>
      <c r="F34" s="16">
        <f>PERC_INSS%*(MOD_1_REMUNERACAO_SERV+SUBMOD_2_1_DEC_TERC_ADIC_FERIAS_SERV)</f>
        <v>0</v>
      </c>
    </row>
    <row r="35" spans="2:6" s="21" customFormat="1" x14ac:dyDescent="0.3">
      <c r="B35" s="17" t="s">
        <v>7</v>
      </c>
      <c r="C35" s="83" t="s">
        <v>40</v>
      </c>
      <c r="D35" s="83"/>
      <c r="E35" s="22">
        <f>PERC_SAL_EDUCACAO</f>
        <v>2.5</v>
      </c>
      <c r="F35" s="19">
        <f>PERC_SAL_EDUCACAO%*(MOD_1_REMUNERACAO_SERV+SUBMOD_2_1_DEC_TERC_ADIC_FERIAS_SERV)</f>
        <v>0</v>
      </c>
    </row>
    <row r="36" spans="2:6" s="21" customFormat="1" x14ac:dyDescent="0.3">
      <c r="B36" s="17" t="s">
        <v>10</v>
      </c>
      <c r="C36" s="82" t="s">
        <v>41</v>
      </c>
      <c r="D36" s="82"/>
      <c r="E36" s="15">
        <f>PERC_RAT</f>
        <v>3</v>
      </c>
      <c r="F36" s="16">
        <f>PERC_RAT%*(MOD_1_REMUNERACAO_SERV+SUBMOD_2_1_DEC_TERC_ADIC_FERIAS_SERV)</f>
        <v>0</v>
      </c>
    </row>
    <row r="37" spans="2:6" s="21" customFormat="1" x14ac:dyDescent="0.3">
      <c r="B37" s="17" t="s">
        <v>12</v>
      </c>
      <c r="C37" s="83" t="s">
        <v>42</v>
      </c>
      <c r="D37" s="83"/>
      <c r="E37" s="18">
        <f>PERC_SESC</f>
        <v>1.5</v>
      </c>
      <c r="F37" s="19">
        <f>PERC_SESC%*(MOD_1_REMUNERACAO_SERV+SUBMOD_2_1_DEC_TERC_ADIC_FERIAS_SERV)</f>
        <v>0</v>
      </c>
    </row>
    <row r="38" spans="2:6" x14ac:dyDescent="0.3">
      <c r="B38" s="17" t="s">
        <v>14</v>
      </c>
      <c r="C38" s="82" t="s">
        <v>43</v>
      </c>
      <c r="D38" s="82"/>
      <c r="E38" s="15">
        <f>PERC_SENAC</f>
        <v>1</v>
      </c>
      <c r="F38" s="16">
        <f>PERC_SENAC%*(MOD_1_REMUNERACAO_SERV+SUBMOD_2_1_DEC_TERC_ADIC_FERIAS_SERV)</f>
        <v>0</v>
      </c>
    </row>
    <row r="39" spans="2:6" s="3" customFormat="1" x14ac:dyDescent="0.15">
      <c r="B39" s="17" t="s">
        <v>44</v>
      </c>
      <c r="C39" s="83" t="s">
        <v>45</v>
      </c>
      <c r="D39" s="83"/>
      <c r="E39" s="22">
        <f>PERC_SEBRAE</f>
        <v>0.6</v>
      </c>
      <c r="F39" s="19">
        <f>PERC_SEBRAE%*(MOD_1_REMUNERACAO_SERV+SUBMOD_2_1_DEC_TERC_ADIC_FERIAS_SERV)</f>
        <v>0</v>
      </c>
    </row>
    <row r="40" spans="2:6" s="3" customFormat="1" x14ac:dyDescent="0.15">
      <c r="B40" s="17" t="s">
        <v>46</v>
      </c>
      <c r="C40" s="82" t="s">
        <v>47</v>
      </c>
      <c r="D40" s="82"/>
      <c r="E40" s="15">
        <f>PERC_INCRA</f>
        <v>0.2</v>
      </c>
      <c r="F40" s="16">
        <f>PERC_INCRA%*(MOD_1_REMUNERACAO_SERV+SUBMOD_2_1_DEC_TERC_ADIC_FERIAS_SERV)</f>
        <v>0</v>
      </c>
    </row>
    <row r="41" spans="2:6" s="3" customFormat="1" x14ac:dyDescent="0.15">
      <c r="B41" s="17" t="s">
        <v>48</v>
      </c>
      <c r="C41" s="83" t="s">
        <v>49</v>
      </c>
      <c r="D41" s="83"/>
      <c r="E41" s="22">
        <f>PERC_FGTS</f>
        <v>8</v>
      </c>
      <c r="F41" s="19">
        <f>PERC_FGTS%*(MOD_1_REMUNERACAO_SERV+SUBMOD_2_1_DEC_TERC_ADIC_FERIAS_SERV)</f>
        <v>0</v>
      </c>
    </row>
    <row r="42" spans="2:6" s="3" customFormat="1" x14ac:dyDescent="0.15">
      <c r="B42" s="84" t="s">
        <v>28</v>
      </c>
      <c r="C42" s="85"/>
      <c r="D42" s="85"/>
      <c r="E42" s="86"/>
      <c r="F42" s="23">
        <f>SUM(F34:F41)</f>
        <v>0</v>
      </c>
    </row>
    <row r="43" spans="2:6" s="3" customFormat="1" x14ac:dyDescent="0.3">
      <c r="B43" s="90" t="s">
        <v>50</v>
      </c>
      <c r="C43" s="90"/>
      <c r="D43" s="90"/>
      <c r="E43" s="90"/>
      <c r="F43" s="90"/>
    </row>
    <row r="44" spans="2:6" s="3" customFormat="1" x14ac:dyDescent="0.15">
      <c r="B44" s="5" t="s">
        <v>51</v>
      </c>
      <c r="C44" s="68" t="s">
        <v>52</v>
      </c>
      <c r="D44" s="68"/>
      <c r="E44" s="68"/>
      <c r="F44" s="13" t="s">
        <v>25</v>
      </c>
    </row>
    <row r="45" spans="2:6" x14ac:dyDescent="0.3">
      <c r="B45" s="4" t="s">
        <v>5</v>
      </c>
      <c r="C45" s="82" t="s">
        <v>53</v>
      </c>
      <c r="D45" s="82"/>
      <c r="E45" s="82"/>
      <c r="F45" s="37">
        <v>0</v>
      </c>
    </row>
    <row r="46" spans="2:6" x14ac:dyDescent="0.3">
      <c r="B46" s="4" t="s">
        <v>7</v>
      </c>
      <c r="C46" s="83" t="s">
        <v>54</v>
      </c>
      <c r="D46" s="83"/>
      <c r="E46" s="83"/>
      <c r="F46" s="37">
        <v>0</v>
      </c>
    </row>
    <row r="47" spans="2:6" ht="15.75" customHeight="1" x14ac:dyDescent="0.3">
      <c r="B47" s="4" t="s">
        <v>10</v>
      </c>
      <c r="C47" s="75" t="str">
        <f>OUTROS_BENEFICIOS_1_DESCRICAO</f>
        <v>Outros Benefícios 1 (Especificar)</v>
      </c>
      <c r="D47" s="76"/>
      <c r="E47" s="77"/>
      <c r="F47" s="37">
        <v>0</v>
      </c>
    </row>
    <row r="48" spans="2:6" ht="15.75" customHeight="1" x14ac:dyDescent="0.3">
      <c r="B48" s="4" t="s">
        <v>12</v>
      </c>
      <c r="C48" s="78" t="str">
        <f>OUTROS_BENEFICIOS_2_DESCRICAO</f>
        <v>Outros Benefícios 2 (Especificar)</v>
      </c>
      <c r="D48" s="79"/>
      <c r="E48" s="80"/>
      <c r="F48" s="37">
        <v>0</v>
      </c>
    </row>
    <row r="49" spans="2:6" x14ac:dyDescent="0.3">
      <c r="B49" s="4" t="s">
        <v>14</v>
      </c>
      <c r="C49" s="75" t="str">
        <f>OUTROS_BENEFICIOS_3_DESCRICAO</f>
        <v>Outros Benefícios 3 (Especificar)</v>
      </c>
      <c r="D49" s="76"/>
      <c r="E49" s="77"/>
      <c r="F49" s="37">
        <v>0</v>
      </c>
    </row>
    <row r="50" spans="2:6" s="21" customFormat="1" x14ac:dyDescent="0.3">
      <c r="B50" s="81" t="s">
        <v>28</v>
      </c>
      <c r="C50" s="81"/>
      <c r="D50" s="81"/>
      <c r="E50" s="81"/>
      <c r="F50" s="14">
        <f>SUM(F45:F49)</f>
        <v>0</v>
      </c>
    </row>
    <row r="51" spans="2:6" s="21" customFormat="1" x14ac:dyDescent="0.3">
      <c r="B51" s="90" t="s">
        <v>55</v>
      </c>
      <c r="C51" s="90"/>
      <c r="D51" s="90"/>
      <c r="E51" s="90"/>
      <c r="F51" s="90"/>
    </row>
    <row r="52" spans="2:6" s="21" customFormat="1" x14ac:dyDescent="0.3">
      <c r="B52" s="5">
        <v>3</v>
      </c>
      <c r="C52" s="64" t="s">
        <v>56</v>
      </c>
      <c r="D52" s="64"/>
      <c r="E52" s="13" t="s">
        <v>33</v>
      </c>
      <c r="F52" s="13" t="s">
        <v>25</v>
      </c>
    </row>
    <row r="53" spans="2:6" s="21" customFormat="1" x14ac:dyDescent="0.3">
      <c r="B53" s="5" t="s">
        <v>5</v>
      </c>
      <c r="C53" s="91" t="s">
        <v>57</v>
      </c>
      <c r="D53" s="91"/>
      <c r="E53" s="15">
        <f>PERC_AVISO_PREVIO_IND</f>
        <v>0.26</v>
      </c>
      <c r="F53" s="16">
        <f>PERC_AVISO_PREVIO_IND%*(MOD_1_REMUNERACAO_SERV+SUBMOD_2_1_DEC_TERC_ADIC_FERIAS_SERV)</f>
        <v>0</v>
      </c>
    </row>
    <row r="54" spans="2:6" s="21" customFormat="1" ht="15" customHeight="1" x14ac:dyDescent="0.3">
      <c r="B54" s="17" t="s">
        <v>7</v>
      </c>
      <c r="C54" s="89" t="s">
        <v>58</v>
      </c>
      <c r="D54" s="89"/>
      <c r="E54" s="22">
        <f>INCID_FGTS_SOBRE_API</f>
        <v>0.02</v>
      </c>
      <c r="F54" s="19">
        <f>INCID_FGTS_SOBRE_API%*(MOD_1_REMUNERACAO_SERV+SUBMOD_2_1_DEC_TERC_ADIC_FERIAS_SERV)</f>
        <v>0</v>
      </c>
    </row>
    <row r="55" spans="2:6" s="21" customFormat="1" ht="16.5" customHeight="1" x14ac:dyDescent="0.3">
      <c r="B55" s="17" t="s">
        <v>10</v>
      </c>
      <c r="C55" s="93" t="s">
        <v>59</v>
      </c>
      <c r="D55" s="94"/>
      <c r="E55" s="15">
        <f>PERC_MULTA_FGTS_AV_PREV_IND</f>
        <v>0.1</v>
      </c>
      <c r="F55" s="16">
        <f>PERC_MULTA_FGTS_AV_PREV_IND%*(MOD_1_REMUNERACAO_SERV+SUBMOD_2_1_DEC_TERC_ADIC_FERIAS_SERV)</f>
        <v>0</v>
      </c>
    </row>
    <row r="56" spans="2:6" s="21" customFormat="1" x14ac:dyDescent="0.3">
      <c r="B56" s="17" t="s">
        <v>12</v>
      </c>
      <c r="C56" s="89" t="s">
        <v>60</v>
      </c>
      <c r="D56" s="89"/>
      <c r="E56" s="22">
        <f>PERC_AVISO_PREVIO_TRAB</f>
        <v>1.03</v>
      </c>
      <c r="F56" s="19">
        <f>PERC_AVISO_PREVIO_TRAB%*(MOD_1_REMUNERACAO_SERV+SUBMOD_2_1_DEC_TERC_ADIC_FERIAS_SERV)</f>
        <v>0</v>
      </c>
    </row>
    <row r="57" spans="2:6" s="21" customFormat="1" ht="16.5" customHeight="1" x14ac:dyDescent="0.3">
      <c r="B57" s="17" t="s">
        <v>14</v>
      </c>
      <c r="C57" s="93" t="s">
        <v>61</v>
      </c>
      <c r="D57" s="94"/>
      <c r="E57" s="15">
        <f>INCID_SUBMOD_2_2_APT</f>
        <v>0.38</v>
      </c>
      <c r="F57" s="16">
        <f>INCID_SUBMOD_2_2_APT%*(MOD_1_REMUNERACAO_SERV+SUBMOD_2_1_DEC_TERC_ADIC_FERIAS_SERV)</f>
        <v>0</v>
      </c>
    </row>
    <row r="58" spans="2:6" s="3" customFormat="1" x14ac:dyDescent="0.15">
      <c r="B58" s="17" t="s">
        <v>44</v>
      </c>
      <c r="C58" s="89" t="s">
        <v>62</v>
      </c>
      <c r="D58" s="89"/>
      <c r="E58" s="22">
        <f>PERC_MULTA_FGTS_AV_PREV_TRAB</f>
        <v>1.7</v>
      </c>
      <c r="F58" s="19">
        <f>PERC_MULTA_FGTS_AV_PREV_TRAB%*(MOD_1_REMUNERACAO_SERV+SUBMOD_2_1_DEC_TERC_ADIC_FERIAS_SERV)</f>
        <v>0</v>
      </c>
    </row>
    <row r="59" spans="2:6" s="3" customFormat="1" x14ac:dyDescent="0.3">
      <c r="B59" s="84" t="s">
        <v>28</v>
      </c>
      <c r="C59" s="85"/>
      <c r="D59" s="85"/>
      <c r="E59" s="86"/>
      <c r="F59" s="20">
        <f>SUM(F53:F55)</f>
        <v>0</v>
      </c>
    </row>
    <row r="60" spans="2:6" s="3" customFormat="1" x14ac:dyDescent="0.3">
      <c r="B60" s="70" t="s">
        <v>63</v>
      </c>
      <c r="C60" s="70"/>
      <c r="D60" s="70"/>
      <c r="E60" s="70"/>
      <c r="F60" s="70"/>
    </row>
    <row r="61" spans="2:6" s="3" customFormat="1" x14ac:dyDescent="0.3">
      <c r="B61" s="71" t="s">
        <v>64</v>
      </c>
      <c r="C61" s="71"/>
      <c r="D61" s="71"/>
      <c r="E61" s="71"/>
      <c r="F61" s="71"/>
    </row>
    <row r="62" spans="2:6" s="3" customFormat="1" x14ac:dyDescent="0.15">
      <c r="B62" s="5" t="s">
        <v>65</v>
      </c>
      <c r="C62" s="95" t="s">
        <v>66</v>
      </c>
      <c r="D62" s="95"/>
      <c r="E62" s="13" t="s">
        <v>33</v>
      </c>
      <c r="F62" s="13" t="s">
        <v>25</v>
      </c>
    </row>
    <row r="63" spans="2:6" x14ac:dyDescent="0.3">
      <c r="B63" s="17" t="s">
        <v>5</v>
      </c>
      <c r="C63" s="82" t="s">
        <v>67</v>
      </c>
      <c r="D63" s="82"/>
      <c r="E63" s="15">
        <f>PERC_SUBSTITUTO_FERIAS</f>
        <v>8.33</v>
      </c>
      <c r="F63" s="16">
        <f>PERC_SUBSTITUTO_FERIAS%*(MOD_1_REMUNERACAO_SERV+MOD_2_ENCARGOS_BENEFICIOS_SERV)</f>
        <v>0</v>
      </c>
    </row>
    <row r="64" spans="2:6" s="3" customFormat="1" ht="15.95" customHeight="1" x14ac:dyDescent="0.15">
      <c r="B64" s="17" t="s">
        <v>7</v>
      </c>
      <c r="C64" s="83" t="s">
        <v>68</v>
      </c>
      <c r="D64" s="83"/>
      <c r="E64" s="22">
        <f>PERC_SUBSTITUTO_AUSENCIAS_LEGAIS</f>
        <v>2.2200000000000002</v>
      </c>
      <c r="F64" s="19">
        <f>PERC_SUBSTITUTO_AUSENCIAS_LEGAIS%*(MOD_1_REMUNERACAO_SERV+MOD_2_ENCARGOS_BENEFICIOS_SERV)</f>
        <v>0</v>
      </c>
    </row>
    <row r="65" spans="2:10" s="3" customFormat="1" ht="15.95" customHeight="1" x14ac:dyDescent="0.15">
      <c r="B65" s="17" t="s">
        <v>10</v>
      </c>
      <c r="C65" s="82" t="s">
        <v>69</v>
      </c>
      <c r="D65" s="82"/>
      <c r="E65" s="15">
        <f>PERC_SUBSTITUTO_LICENCA_PATERNIDADE</f>
        <v>0.01</v>
      </c>
      <c r="F65" s="16">
        <f>PERC_SUBSTITUTO_LICENCA_PATERNIDADE%*(MOD_1_REMUNERACAO_SERV+MOD_2_ENCARGOS_BENEFICIOS_SERV)</f>
        <v>0</v>
      </c>
    </row>
    <row r="66" spans="2:10" s="3" customFormat="1" x14ac:dyDescent="0.15">
      <c r="B66" s="17" t="s">
        <v>12</v>
      </c>
      <c r="C66" s="83" t="s">
        <v>70</v>
      </c>
      <c r="D66" s="83"/>
      <c r="E66" s="22">
        <f>PERC_SUBSTITUTO_ACID_TRAB</f>
        <v>0.02</v>
      </c>
      <c r="F66" s="19">
        <f>PERC_SUBSTITUTO_ACID_TRAB%*(MOD_1_REMUNERACAO_SERV+MOD_2_ENCARGOS_BENEFICIOS_SERV)</f>
        <v>0</v>
      </c>
    </row>
    <row r="67" spans="2:10" s="3" customFormat="1" ht="15.95" customHeight="1" x14ac:dyDescent="0.15">
      <c r="B67" s="17" t="s">
        <v>14</v>
      </c>
      <c r="C67" s="82" t="s">
        <v>71</v>
      </c>
      <c r="D67" s="82"/>
      <c r="E67" s="15">
        <f>PERC_SUBSTITUTO_AFAST_MATERN</f>
        <v>0.1</v>
      </c>
      <c r="F67" s="16">
        <f>PERC_SUBSTITUTO_AFAST_MATERN%*(MOD_1_REMUNERACAO_SERV+MOD_2_ENCARGOS_BENEFICIOS_SERV)</f>
        <v>0</v>
      </c>
    </row>
    <row r="68" spans="2:10" s="3" customFormat="1" ht="15.95" customHeight="1" x14ac:dyDescent="0.15">
      <c r="B68" s="17" t="s">
        <v>44</v>
      </c>
      <c r="C68" s="92" t="str">
        <f>OUTRAS_AUSENCIAS_DESCRICAO</f>
        <v>Outras Ausências (Especificar em %)</v>
      </c>
      <c r="D68" s="83"/>
      <c r="E68" s="24">
        <f>PERC_SUBSTITUTO_OUTRAS_AUSENCIAS</f>
        <v>0</v>
      </c>
      <c r="F68" s="19">
        <f>PERC_SUBSTITUTO_OUTRAS_AUSENCIAS%*(MOD_1_REMUNERACAO_SERV+MOD_2_ENCARGOS_BENEFICIOS_SERV)</f>
        <v>0</v>
      </c>
    </row>
    <row r="69" spans="2:10" s="3" customFormat="1" ht="15.95" customHeight="1" x14ac:dyDescent="0.3">
      <c r="B69" s="84" t="s">
        <v>28</v>
      </c>
      <c r="C69" s="85"/>
      <c r="D69" s="85"/>
      <c r="E69" s="86"/>
      <c r="F69" s="20">
        <f>SUM(F63:F68)</f>
        <v>0</v>
      </c>
    </row>
    <row r="70" spans="2:10" s="3" customFormat="1" x14ac:dyDescent="0.3">
      <c r="B70" s="100" t="s">
        <v>72</v>
      </c>
      <c r="C70" s="100"/>
      <c r="D70" s="100"/>
      <c r="E70" s="100"/>
      <c r="F70" s="100"/>
    </row>
    <row r="71" spans="2:10" s="3" customFormat="1" x14ac:dyDescent="0.15">
      <c r="B71" s="25">
        <v>5</v>
      </c>
      <c r="C71" s="96" t="s">
        <v>73</v>
      </c>
      <c r="D71" s="96"/>
      <c r="E71" s="96"/>
      <c r="F71" s="26" t="s">
        <v>25</v>
      </c>
    </row>
    <row r="72" spans="2:10" s="3" customFormat="1" x14ac:dyDescent="0.3">
      <c r="B72" s="27" t="s">
        <v>5</v>
      </c>
      <c r="C72" s="97" t="s">
        <v>74</v>
      </c>
      <c r="D72" s="97"/>
      <c r="E72" s="97"/>
      <c r="F72" s="38">
        <v>0</v>
      </c>
    </row>
    <row r="73" spans="2:10" x14ac:dyDescent="0.3">
      <c r="B73" s="27" t="s">
        <v>7</v>
      </c>
      <c r="C73" s="98" t="s">
        <v>75</v>
      </c>
      <c r="D73" s="98"/>
      <c r="E73" s="98"/>
      <c r="F73" s="38">
        <v>0</v>
      </c>
    </row>
    <row r="74" spans="2:10" x14ac:dyDescent="0.3">
      <c r="B74" s="27" t="s">
        <v>10</v>
      </c>
      <c r="C74" s="97" t="s">
        <v>76</v>
      </c>
      <c r="D74" s="97"/>
      <c r="E74" s="97"/>
      <c r="F74" s="38">
        <v>0</v>
      </c>
    </row>
    <row r="75" spans="2:10" ht="15.75" customHeight="1" x14ac:dyDescent="0.3">
      <c r="B75" s="27" t="s">
        <v>12</v>
      </c>
      <c r="C75" s="99" t="str">
        <f>OUTROS_INSUMOS_DESCRICAO</f>
        <v>Outros Insumos (Especificar)</v>
      </c>
      <c r="D75" s="98"/>
      <c r="E75" s="98"/>
      <c r="F75" s="38"/>
    </row>
    <row r="76" spans="2:10" x14ac:dyDescent="0.3">
      <c r="B76" s="101" t="s">
        <v>28</v>
      </c>
      <c r="C76" s="101"/>
      <c r="D76" s="101"/>
      <c r="E76" s="101"/>
      <c r="F76" s="28">
        <f>SUM(F72:F75)</f>
        <v>0</v>
      </c>
    </row>
    <row r="77" spans="2:10" x14ac:dyDescent="0.3">
      <c r="B77" s="102" t="s">
        <v>77</v>
      </c>
      <c r="C77" s="102"/>
      <c r="D77" s="102"/>
      <c r="E77" s="102"/>
      <c r="F77" s="102"/>
    </row>
    <row r="78" spans="2:10" x14ac:dyDescent="0.3">
      <c r="B78" s="5">
        <v>6</v>
      </c>
      <c r="C78" s="64" t="s">
        <v>78</v>
      </c>
      <c r="D78" s="64"/>
      <c r="E78" s="13" t="s">
        <v>33</v>
      </c>
      <c r="F78" s="13" t="s">
        <v>25</v>
      </c>
      <c r="J78" s="35"/>
    </row>
    <row r="79" spans="2:10" x14ac:dyDescent="0.3">
      <c r="B79" s="5" t="s">
        <v>5</v>
      </c>
      <c r="C79" s="82" t="s">
        <v>79</v>
      </c>
      <c r="D79" s="82"/>
      <c r="E79" s="39">
        <v>0</v>
      </c>
      <c r="F79" s="16">
        <f>E79%*(MOD_1_REMUNERACAO_SERV+SUBMOD_2_1_DEC_TERC_ADIC_FERIAS_SERV+F42+F50+MOD_3_PROVISAO_RESCISAO_SERV+MOD_4_CUSTO_REPOSICAO_SERV+MOD_5_INSUMOS_SERV)</f>
        <v>0</v>
      </c>
      <c r="J79" s="35"/>
    </row>
    <row r="80" spans="2:10" x14ac:dyDescent="0.3">
      <c r="B80" s="17" t="s">
        <v>7</v>
      </c>
      <c r="C80" s="83" t="s">
        <v>80</v>
      </c>
      <c r="D80" s="83"/>
      <c r="E80" s="39">
        <v>0</v>
      </c>
      <c r="F80" s="19">
        <f>E80%*(MOD_1_REMUNERACAO_SERV+SUBMOD_2_1_DEC_TERC_ADIC_FERIAS_SERV+F42+F50+MOD_3_PROVISAO_RESCISAO_SERV+MOD_4_CUSTO_REPOSICAO_SERV+MOD_5_INSUMOS_SERV)</f>
        <v>0</v>
      </c>
    </row>
    <row r="81" spans="2:6" ht="15" customHeight="1" x14ac:dyDescent="0.3">
      <c r="B81" s="17" t="s">
        <v>10</v>
      </c>
      <c r="C81" s="82" t="s">
        <v>81</v>
      </c>
      <c r="D81" s="82"/>
      <c r="E81" s="29">
        <f>SUM(E82:E84)</f>
        <v>0</v>
      </c>
      <c r="F81" s="16">
        <f>SUM(F82:F84)</f>
        <v>0</v>
      </c>
    </row>
    <row r="82" spans="2:6" x14ac:dyDescent="0.3">
      <c r="B82" s="30" t="s">
        <v>82</v>
      </c>
      <c r="C82" s="104" t="s">
        <v>83</v>
      </c>
      <c r="D82" s="104"/>
      <c r="E82" s="40">
        <v>0</v>
      </c>
      <c r="F82" s="19">
        <f>(E82%*(MOD_1_REMUNERACAO_SERV+SUBMOD_2_1_DEC_TERC_ADIC_FERIAS_SERV+F42+F50+MOD_3_PROVISAO_RESCISAO_SERV+MOD_4_CUSTO_REPOSICAO_SERV+MOD_5_INSUMOS_SERV+AL_6_A_CUSTOS_INDIRETOS_SERV+AL_6_B_LUCRO_SERV))</f>
        <v>0</v>
      </c>
    </row>
    <row r="83" spans="2:6" x14ac:dyDescent="0.3">
      <c r="B83" s="30" t="s">
        <v>84</v>
      </c>
      <c r="C83" s="105" t="s">
        <v>85</v>
      </c>
      <c r="D83" s="105"/>
      <c r="E83" s="40">
        <v>0</v>
      </c>
      <c r="F83" s="19">
        <f>(E83%*(MOD_1_REMUNERACAO_SERV+SUBMOD_2_1_DEC_TERC_ADIC_FERIAS_SERV+F42+F50+MOD_3_PROVISAO_RESCISAO_SERV+MOD_4_CUSTO_REPOSICAO_SERV+MOD_5_INSUMOS_SERV+AL_6_A_CUSTOS_INDIRETOS_SERV+AL_6_B_LUCRO_SERV))</f>
        <v>0</v>
      </c>
    </row>
    <row r="84" spans="2:6" ht="15.75" customHeight="1" x14ac:dyDescent="0.3">
      <c r="B84" s="30" t="s">
        <v>86</v>
      </c>
      <c r="C84" s="104" t="s">
        <v>87</v>
      </c>
      <c r="D84" s="104"/>
      <c r="E84" s="40">
        <v>0</v>
      </c>
      <c r="F84" s="19">
        <f>(E84%*(MOD_1_REMUNERACAO_SERV+SUBMOD_2_1_DEC_TERC_ADIC_FERIAS_SERV+F42+F50+MOD_3_PROVISAO_RESCISAO_SERV+MOD_4_CUSTO_REPOSICAO_SERV+MOD_5_INSUMOS_SERV+AL_6_A_CUSTOS_INDIRETOS_SERV+AL_6_B_LUCRO_SERV))</f>
        <v>0</v>
      </c>
    </row>
    <row r="85" spans="2:6" x14ac:dyDescent="0.3">
      <c r="B85" s="84" t="s">
        <v>28</v>
      </c>
      <c r="C85" s="85"/>
      <c r="D85" s="85"/>
      <c r="E85" s="86"/>
      <c r="F85" s="31">
        <f>AL_6_A_CUSTOS_INDIRETOS_SERV+AL_6_B_LUCRO_SERV+AL_6_C_TRIBUTOS_SERV</f>
        <v>0</v>
      </c>
    </row>
    <row r="86" spans="2:6" ht="15.75" customHeight="1" x14ac:dyDescent="0.3">
      <c r="B86" s="109" t="s">
        <v>88</v>
      </c>
      <c r="C86" s="109"/>
      <c r="D86" s="109"/>
      <c r="E86" s="109"/>
      <c r="F86" s="109"/>
    </row>
    <row r="87" spans="2:6" x14ac:dyDescent="0.3">
      <c r="B87" s="17" t="s">
        <v>89</v>
      </c>
      <c r="C87" s="106" t="s">
        <v>90</v>
      </c>
      <c r="D87" s="107"/>
      <c r="E87" s="108"/>
      <c r="F87" s="13" t="s">
        <v>91</v>
      </c>
    </row>
    <row r="88" spans="2:6" s="32" customFormat="1" x14ac:dyDescent="0.3">
      <c r="B88" s="5">
        <v>1</v>
      </c>
      <c r="C88" s="82" t="s">
        <v>24</v>
      </c>
      <c r="D88" s="82"/>
      <c r="E88" s="82"/>
      <c r="F88" s="16">
        <f>MOD_1_REMUNERACAO_SERV</f>
        <v>0</v>
      </c>
    </row>
    <row r="89" spans="2:6" s="32" customFormat="1" x14ac:dyDescent="0.3">
      <c r="B89" s="17">
        <v>2</v>
      </c>
      <c r="C89" s="83" t="s">
        <v>92</v>
      </c>
      <c r="D89" s="83"/>
      <c r="E89" s="83"/>
      <c r="F89" s="19">
        <f>MOD_2_ENCARGOS_BENEFICIOS_SERV</f>
        <v>0</v>
      </c>
    </row>
    <row r="90" spans="2:6" s="32" customFormat="1" x14ac:dyDescent="0.3">
      <c r="B90" s="17">
        <v>3</v>
      </c>
      <c r="C90" s="82" t="s">
        <v>56</v>
      </c>
      <c r="D90" s="82"/>
      <c r="E90" s="82"/>
      <c r="F90" s="16">
        <f>MOD_3_PROVISAO_RESCISAO_SERV</f>
        <v>0</v>
      </c>
    </row>
    <row r="91" spans="2:6" s="33" customFormat="1" ht="16.5" customHeight="1" x14ac:dyDescent="0.3">
      <c r="B91" s="17">
        <v>4</v>
      </c>
      <c r="C91" s="83" t="s">
        <v>93</v>
      </c>
      <c r="D91" s="83"/>
      <c r="E91" s="83"/>
      <c r="F91" s="19">
        <f>MOD_4_CUSTO_REPOSICAO_SERV</f>
        <v>0</v>
      </c>
    </row>
    <row r="92" spans="2:6" s="32" customFormat="1" x14ac:dyDescent="0.3">
      <c r="B92" s="17">
        <v>5</v>
      </c>
      <c r="C92" s="82" t="s">
        <v>73</v>
      </c>
      <c r="D92" s="82"/>
      <c r="E92" s="82"/>
      <c r="F92" s="16">
        <f>MOD_5_INSUMOS_SERV</f>
        <v>0</v>
      </c>
    </row>
    <row r="93" spans="2:6" s="34" customFormat="1" ht="16.5" customHeight="1" x14ac:dyDescent="0.3">
      <c r="B93" s="17">
        <v>6</v>
      </c>
      <c r="C93" s="83" t="s">
        <v>78</v>
      </c>
      <c r="D93" s="83"/>
      <c r="E93" s="83"/>
      <c r="F93" s="19">
        <f>MOD_6_CUSTOS_IND_LUCRO_TRIB_SERV</f>
        <v>0</v>
      </c>
    </row>
    <row r="94" spans="2:6" s="42" customFormat="1" ht="25.5" x14ac:dyDescent="0.5">
      <c r="B94" s="103" t="s">
        <v>96</v>
      </c>
      <c r="C94" s="103"/>
      <c r="D94" s="103"/>
      <c r="E94" s="103"/>
      <c r="F94" s="43">
        <f>SUM(F88:F93)</f>
        <v>0</v>
      </c>
    </row>
  </sheetData>
  <mergeCells count="96">
    <mergeCell ref="B94:E94"/>
    <mergeCell ref="C82:D82"/>
    <mergeCell ref="C83:D83"/>
    <mergeCell ref="C84:D84"/>
    <mergeCell ref="B85:E85"/>
    <mergeCell ref="C87:E87"/>
    <mergeCell ref="C88:E88"/>
    <mergeCell ref="B86:F86"/>
    <mergeCell ref="C89:E89"/>
    <mergeCell ref="C90:E90"/>
    <mergeCell ref="C91:E91"/>
    <mergeCell ref="C92:E92"/>
    <mergeCell ref="C93:E93"/>
    <mergeCell ref="C81:D81"/>
    <mergeCell ref="B69:E69"/>
    <mergeCell ref="C71:E71"/>
    <mergeCell ref="C72:E72"/>
    <mergeCell ref="C73:E73"/>
    <mergeCell ref="C74:E74"/>
    <mergeCell ref="C75:E75"/>
    <mergeCell ref="B70:F70"/>
    <mergeCell ref="B76:E76"/>
    <mergeCell ref="B77:F77"/>
    <mergeCell ref="C78:D78"/>
    <mergeCell ref="C79:D79"/>
    <mergeCell ref="C80:D80"/>
    <mergeCell ref="C68:D68"/>
    <mergeCell ref="C55:D55"/>
    <mergeCell ref="C56:D56"/>
    <mergeCell ref="C57:D57"/>
    <mergeCell ref="C58:D58"/>
    <mergeCell ref="B59:E59"/>
    <mergeCell ref="C62:D62"/>
    <mergeCell ref="B60:F60"/>
    <mergeCell ref="B61:F61"/>
    <mergeCell ref="C63:D63"/>
    <mergeCell ref="C64:D64"/>
    <mergeCell ref="C65:D65"/>
    <mergeCell ref="C66:D66"/>
    <mergeCell ref="C67:D67"/>
    <mergeCell ref="C54:D54"/>
    <mergeCell ref="C41:D41"/>
    <mergeCell ref="B42:E42"/>
    <mergeCell ref="C44:E44"/>
    <mergeCell ref="C45:E45"/>
    <mergeCell ref="C46:E46"/>
    <mergeCell ref="C47:E47"/>
    <mergeCell ref="B51:F51"/>
    <mergeCell ref="B43:F43"/>
    <mergeCell ref="C48:E48"/>
    <mergeCell ref="C49:E49"/>
    <mergeCell ref="B50:E50"/>
    <mergeCell ref="C52:D52"/>
    <mergeCell ref="C53:D53"/>
    <mergeCell ref="C40:D40"/>
    <mergeCell ref="C29:D29"/>
    <mergeCell ref="C30:D30"/>
    <mergeCell ref="B31:E31"/>
    <mergeCell ref="B32:F32"/>
    <mergeCell ref="C33:D33"/>
    <mergeCell ref="C34:D34"/>
    <mergeCell ref="C35:D35"/>
    <mergeCell ref="C36:D36"/>
    <mergeCell ref="C37:D37"/>
    <mergeCell ref="C38:D38"/>
    <mergeCell ref="C39:D39"/>
    <mergeCell ref="C28:D28"/>
    <mergeCell ref="D14:F14"/>
    <mergeCell ref="D15:F15"/>
    <mergeCell ref="C16:E16"/>
    <mergeCell ref="B17:F17"/>
    <mergeCell ref="C19:E19"/>
    <mergeCell ref="C20:E20"/>
    <mergeCell ref="B26:F26"/>
    <mergeCell ref="B27:F27"/>
    <mergeCell ref="B18:F18"/>
    <mergeCell ref="C21:E21"/>
    <mergeCell ref="C22:E22"/>
    <mergeCell ref="C23:E23"/>
    <mergeCell ref="C24:E24"/>
    <mergeCell ref="B25:E25"/>
    <mergeCell ref="C13:D13"/>
    <mergeCell ref="E13:F13"/>
    <mergeCell ref="B1:D1"/>
    <mergeCell ref="B2:F2"/>
    <mergeCell ref="B3:F3"/>
    <mergeCell ref="B4:C4"/>
    <mergeCell ref="D4:E4"/>
    <mergeCell ref="B6:F6"/>
    <mergeCell ref="B12:F12"/>
    <mergeCell ref="B5:F5"/>
    <mergeCell ref="C7:E7"/>
    <mergeCell ref="D8:F8"/>
    <mergeCell ref="C9:E9"/>
    <mergeCell ref="C10:E10"/>
    <mergeCell ref="C11:E11"/>
  </mergeCells>
  <conditionalFormatting sqref="F46">
    <cfRule type="cellIs" dxfId="0" priority="1" operator="equal">
      <formula>"Insira o % do PAT"</formula>
    </cfRule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11</vt:i4>
      </vt:variant>
    </vt:vector>
  </HeadingPairs>
  <TitlesOfParts>
    <vt:vector size="12" baseType="lpstr">
      <vt:lpstr>Serviços braçais</vt:lpstr>
      <vt:lpstr>'Serviços braçais'!AL_1_A_SAL_BASE_SERV</vt:lpstr>
      <vt:lpstr>'Serviços braçais'!AL_6_A_CUSTOS_INDIRETOS_SERV</vt:lpstr>
      <vt:lpstr>'Serviços braçais'!AL_6_B_LUCRO_SERV</vt:lpstr>
      <vt:lpstr>'Serviços braçais'!AL_6_C_TRIBUTOS_SERV</vt:lpstr>
      <vt:lpstr>'Serviços braçais'!MOD_1_REMUNERACAO_SERV</vt:lpstr>
      <vt:lpstr>'Serviços braçais'!MOD_3_PROVISAO_RESCISAO_SERV</vt:lpstr>
      <vt:lpstr>'Serviços braçais'!MOD_4_CUSTO_REPOSICAO_SERV</vt:lpstr>
      <vt:lpstr>'Serviços braçais'!MOD_5_INSUMOS_SERV</vt:lpstr>
      <vt:lpstr>'Serviços braçais'!MOD_6_CUSTOS_IND_LUCRO_TRIB_SERV</vt:lpstr>
      <vt:lpstr>'Serviços braçais'!PERC_TRIBUTOS</vt:lpstr>
      <vt:lpstr>'Serviços braçais'!SUBMOD_2_1_DEC_TERC_ADIC_FERIAS_SERV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Obregon</dc:creator>
  <cp:lastModifiedBy>Elisandra Auzani</cp:lastModifiedBy>
  <dcterms:created xsi:type="dcterms:W3CDTF">2025-11-03T19:31:23Z</dcterms:created>
  <dcterms:modified xsi:type="dcterms:W3CDTF">2025-11-05T13:00:42Z</dcterms:modified>
</cp:coreProperties>
</file>