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Z:\Compras\Licitações\LICITAÇÕES_2024\PREGÃO ELETRÔNICO\PREGÃO ELETRÔNICO 02_2024_Contratação de portaria para Usina Velha\REPUBLICAÇÃO\"/>
    </mc:Choice>
  </mc:AlternateContent>
  <xr:revisionPtr revIDLastSave="0" documentId="8_{49EEC203-E160-4882-910E-E83B9984FA85}" xr6:coauthVersionLast="47" xr6:coauthVersionMax="47" xr10:uidLastSave="{00000000-0000-0000-0000-000000000000}"/>
  <bookViews>
    <workbookView xWindow="-120" yWindow="-120" windowWidth="29040" windowHeight="15720" tabRatio="649" firstSheet="1" activeTab="6" xr2:uid="{00000000-000D-0000-FFFF-FFFF00000000}"/>
  </bookViews>
  <sheets>
    <sheet name="CARGO DIURNO" sheetId="17" r:id="rId1"/>
    <sheet name="CARGO NOTURNO" sheetId="10" r:id="rId2"/>
    <sheet name="Módulo 2 - Encargos" sheetId="16" r:id="rId3"/>
    <sheet name="Módulo 4-A - Transporte" sheetId="13" r:id="rId4"/>
    <sheet name="Módulo 4-B - Uniformes" sheetId="14" r:id="rId5"/>
    <sheet name="Módulo 5-CDE - Tributos" sheetId="15" r:id="rId6"/>
    <sheet name="RESUMO" sheetId="18" r:id="rId7"/>
  </sheets>
  <definedNames>
    <definedName name="_xlnm.Print_Area" localSheetId="0">'CARGO DIURNO'!$A$5:$I$130</definedName>
    <definedName name="_xlnm.Print_Area" localSheetId="1">'CARGO NOTURNO'!$A$5:$I$137</definedName>
    <definedName name="Auxiliar" localSheetId="0">#REF!</definedName>
    <definedName name="Auxiliar" localSheetId="1">#REF!</definedName>
    <definedName name="Auxiliar">#REF!</definedName>
    <definedName name="CUSTO_VALE_TRANSPORTE" localSheetId="0">#REF!</definedName>
    <definedName name="CUSTO_VALE_TRANSPORTE" localSheetId="1">#REF!</definedName>
    <definedName name="CUSTO_VALE_TRANSPORTE">#REF!</definedName>
    <definedName name="ecwece4c" localSheetId="0">#REF!</definedName>
    <definedName name="ecwece4c" localSheetId="1">#REF!</definedName>
    <definedName name="ecwece4c">#REF!</definedName>
    <definedName name="Equipamentos">#REF!</definedName>
    <definedName name="familias_equipamentos">#REF!</definedName>
    <definedName name="MOMB4">#REF!</definedName>
    <definedName name="MONA1" localSheetId="0">#REF!</definedName>
    <definedName name="MONA1" localSheetId="1">#REF!</definedName>
    <definedName name="MONA1">#REF!</definedName>
    <definedName name="MONA2" localSheetId="0">#REF!</definedName>
    <definedName name="MONA2" localSheetId="1">#REF!</definedName>
    <definedName name="MONA2">#REF!</definedName>
    <definedName name="MONA3">#REF!</definedName>
    <definedName name="MONA4">#REF!</definedName>
    <definedName name="MONA5" localSheetId="0">#REF!</definedName>
    <definedName name="MONA5" localSheetId="1">#REF!</definedName>
    <definedName name="MONA5">#REF!</definedName>
    <definedName name="MONA6" localSheetId="0">#REF!</definedName>
    <definedName name="MONA6" localSheetId="1">#REF!</definedName>
    <definedName name="MONA6">#REF!</definedName>
    <definedName name="MONA7" localSheetId="0">#REF!</definedName>
    <definedName name="MONA7" localSheetId="1">#REF!</definedName>
    <definedName name="MONA7">#REF!</definedName>
    <definedName name="MONA8">#REF!</definedName>
    <definedName name="MONB1" localSheetId="0">#REF!</definedName>
    <definedName name="MONB1" localSheetId="1">#REF!</definedName>
    <definedName name="MONB1">#REF!</definedName>
    <definedName name="MONB2" localSheetId="0">#REF!</definedName>
    <definedName name="MONB2" localSheetId="1">#REF!</definedName>
    <definedName name="MONB2">#REF!</definedName>
    <definedName name="MONB3">#REF!</definedName>
    <definedName name="MONB4">#REF!</definedName>
    <definedName name="MONB5" localSheetId="0">#REF!</definedName>
    <definedName name="MONB5" localSheetId="1">#REF!</definedName>
    <definedName name="MONB5">#REF!</definedName>
    <definedName name="MONB6" localSheetId="0">#REF!</definedName>
    <definedName name="MONB6" localSheetId="1">#REF!</definedName>
    <definedName name="MONB6">#REF!</definedName>
    <definedName name="MONB7" localSheetId="0">#REF!</definedName>
    <definedName name="MONB7" localSheetId="1">#REF!</definedName>
    <definedName name="MONB7">#REF!</definedName>
    <definedName name="MONB8">#REF!</definedName>
    <definedName name="MONC1" localSheetId="0">#REF!</definedName>
    <definedName name="MONC1" localSheetId="1">#REF!</definedName>
    <definedName name="MONC1">#REF!</definedName>
    <definedName name="MONC2" localSheetId="0">#REF!</definedName>
    <definedName name="MONC2" localSheetId="1">#REF!</definedName>
    <definedName name="MONC2">#REF!</definedName>
    <definedName name="MONC3">#REF!</definedName>
    <definedName name="MONC4">#REF!</definedName>
    <definedName name="MONC5" localSheetId="0">#REF!</definedName>
    <definedName name="MONC5" localSheetId="1">#REF!</definedName>
    <definedName name="MONC5">#REF!</definedName>
    <definedName name="MONC6" localSheetId="0">#REF!</definedName>
    <definedName name="MONC6" localSheetId="1">#REF!</definedName>
    <definedName name="MONC6">#REF!</definedName>
    <definedName name="MONC7" localSheetId="0">#REF!</definedName>
    <definedName name="MONC7" localSheetId="1">#REF!</definedName>
    <definedName name="MONC7">#REF!</definedName>
    <definedName name="MONC8">#REF!</definedName>
    <definedName name="mont" localSheetId="0">#REF!</definedName>
    <definedName name="mont" localSheetId="1">#REF!</definedName>
    <definedName name="mont">#REF!</definedName>
    <definedName name="MONTANTEA" localSheetId="0">#REF!</definedName>
    <definedName name="MONTANTEA" localSheetId="1">#REF!</definedName>
    <definedName name="MONTANTEA">#REF!</definedName>
    <definedName name="MONTANTEA1" localSheetId="0">#REF!</definedName>
    <definedName name="MONTANTEA1" localSheetId="1">#REF!</definedName>
    <definedName name="MONTANTEA1">#REF!</definedName>
    <definedName name="MONTANTEA2" localSheetId="0">#REF!</definedName>
    <definedName name="MONTANTEA2" localSheetId="1">#REF!</definedName>
    <definedName name="MONTANTEA2">#REF!</definedName>
    <definedName name="MONTANTEB" localSheetId="0">#REF!</definedName>
    <definedName name="MONTANTEB" localSheetId="1">#REF!</definedName>
    <definedName name="MONTANTEB">#REF!</definedName>
    <definedName name="MONTANTEB1" localSheetId="0">#REF!</definedName>
    <definedName name="MONTANTEB1" localSheetId="1">#REF!</definedName>
    <definedName name="MONTANTEB1">#REF!</definedName>
    <definedName name="MONTANTEB2" localSheetId="0">#REF!</definedName>
    <definedName name="MONTANTEB2" localSheetId="1">#REF!</definedName>
    <definedName name="MONTANTEB2">#REF!</definedName>
    <definedName name="MONTANTEC" localSheetId="0">#REF!</definedName>
    <definedName name="MONTANTEC" localSheetId="1">#REF!</definedName>
    <definedName name="MONTANTEC">#REF!</definedName>
    <definedName name="MONTANTEC1" localSheetId="0">#REF!</definedName>
    <definedName name="MONTANTEC1" localSheetId="1">#REF!</definedName>
    <definedName name="MONTANTEC1">#REF!</definedName>
    <definedName name="MONTANTEC2" localSheetId="0">#REF!</definedName>
    <definedName name="MONTANTEC2" localSheetId="1">#REF!</definedName>
    <definedName name="MONTANTEC2">#REF!</definedName>
    <definedName name="ok" localSheetId="0">#REF!</definedName>
    <definedName name="ok" localSheetId="1">#REF!</definedName>
    <definedName name="ok">#REF!</definedName>
    <definedName name="percentuais">#REF!</definedName>
    <definedName name="REMUNERACAO1" localSheetId="0">#REF!</definedName>
    <definedName name="REMUNERACAO1" localSheetId="1">#REF!</definedName>
    <definedName name="REMUNERACAO1">#REF!</definedName>
    <definedName name="REMUNERACAO2" localSheetId="0">#REF!</definedName>
    <definedName name="REMUNERACAO2" localSheetId="1">#REF!</definedName>
    <definedName name="REMUNERACAO2">#REF!</definedName>
    <definedName name="REMUNERACAO3">#REF!</definedName>
    <definedName name="REMUNERACAO4">#REF!</definedName>
    <definedName name="REMUNERACAO5" localSheetId="0">#REF!</definedName>
    <definedName name="REMUNERACAO5" localSheetId="1">#REF!</definedName>
    <definedName name="REMUNERACAO5">#REF!</definedName>
    <definedName name="REMUNERACAO6" localSheetId="0">#REF!</definedName>
    <definedName name="REMUNERACAO6" localSheetId="1">#REF!</definedName>
    <definedName name="REMUNERACAO6">#REF!</definedName>
    <definedName name="REMUNERACAO7" localSheetId="0">#REF!</definedName>
    <definedName name="REMUNERACAO7" localSheetId="1">#REF!</definedName>
    <definedName name="REMUNERACAO7">#REF!</definedName>
    <definedName name="REMUNERACAO8">#REF!</definedName>
    <definedName name="Sim_não">#REF!</definedName>
    <definedName name="TOTAL_MONT_A" localSheetId="0">#REF!</definedName>
    <definedName name="TOTAL_MONT_A" localSheetId="1">#REF!</definedName>
    <definedName name="TOTAL_MONT_A">#REF!</definedName>
    <definedName name="TOTAL1" localSheetId="0">#REF!</definedName>
    <definedName name="TOTAL1" localSheetId="1">#REF!</definedName>
    <definedName name="TOTAL1">#REF!</definedName>
    <definedName name="TOTAL2" localSheetId="0">#REF!</definedName>
    <definedName name="TOTAL2" localSheetId="1">#REF!</definedName>
    <definedName name="TOTAL2">#REF!</definedName>
    <definedName name="tributaçao">#REF!</definedName>
    <definedName name="Tributação">#REF!</definedName>
    <definedName name="Unidades_medida">#REF!</definedName>
    <definedName name="VALE_TRANSPORTE" localSheetId="0">#REF!</definedName>
    <definedName name="VALE_TRANSPORTE" localSheetId="1">#REF!</definedName>
    <definedName name="VALE_TRANSPORT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8" i="17" l="1"/>
  <c r="G94" i="17"/>
  <c r="I27" i="17"/>
  <c r="A130" i="10"/>
  <c r="A123" i="17"/>
  <c r="F5" i="18"/>
  <c r="A5" i="18"/>
  <c r="A4" i="18"/>
  <c r="F9" i="10"/>
  <c r="A9" i="10"/>
  <c r="A8" i="10"/>
  <c r="D18" i="14" l="1"/>
  <c r="F25" i="16"/>
  <c r="F21" i="16"/>
  <c r="F23" i="16" s="1"/>
  <c r="F24" i="16" s="1"/>
  <c r="G116" i="17"/>
  <c r="G117" i="17"/>
  <c r="G115" i="17"/>
  <c r="I44" i="10"/>
  <c r="I37" i="10"/>
  <c r="F43" i="16" l="1"/>
  <c r="F41" i="16"/>
  <c r="F39" i="16"/>
  <c r="F37" i="16"/>
  <c r="I41" i="17" l="1"/>
  <c r="D19" i="14" l="1"/>
  <c r="D20" i="14" s="1"/>
  <c r="D14" i="14"/>
  <c r="D7" i="14"/>
  <c r="D9" i="14"/>
  <c r="D10" i="14"/>
  <c r="D13" i="14"/>
  <c r="D8" i="14"/>
  <c r="D11" i="14"/>
  <c r="D12" i="14"/>
  <c r="D15" i="14" l="1"/>
  <c r="D22" i="14" s="1"/>
  <c r="D11" i="18"/>
  <c r="I89" i="17"/>
  <c r="H77" i="17"/>
  <c r="H76" i="17"/>
  <c r="H75" i="17"/>
  <c r="H74" i="17"/>
  <c r="H73" i="17"/>
  <c r="H72" i="17"/>
  <c r="H68" i="17"/>
  <c r="H66" i="17"/>
  <c r="H65" i="17"/>
  <c r="H64" i="17"/>
  <c r="H63" i="17"/>
  <c r="H58" i="17"/>
  <c r="H57" i="17"/>
  <c r="H53" i="17"/>
  <c r="G52" i="17"/>
  <c r="E52" i="17"/>
  <c r="H47" i="17"/>
  <c r="H48" i="17"/>
  <c r="H49" i="17"/>
  <c r="H50" i="17"/>
  <c r="H51" i="17"/>
  <c r="H46" i="17"/>
  <c r="A19" i="17"/>
  <c r="G27" i="17"/>
  <c r="I33" i="17"/>
  <c r="C98" i="17" s="1"/>
  <c r="I40" i="17"/>
  <c r="F94" i="17" s="1"/>
  <c r="A94" i="17"/>
  <c r="C94" i="17"/>
  <c r="H97" i="17"/>
  <c r="A98" i="17"/>
  <c r="A124" i="17"/>
  <c r="B124" i="17"/>
  <c r="A125" i="17"/>
  <c r="B125" i="17"/>
  <c r="A126" i="17"/>
  <c r="B126" i="17"/>
  <c r="A127" i="17"/>
  <c r="B127" i="17"/>
  <c r="A129" i="17"/>
  <c r="B129" i="17"/>
  <c r="E94" i="17" l="1"/>
  <c r="H94" i="17"/>
  <c r="E98" i="17"/>
  <c r="H115" i="17"/>
  <c r="I42" i="17"/>
  <c r="I50" i="17" s="1"/>
  <c r="F98" i="17"/>
  <c r="H98" i="17" s="1"/>
  <c r="I98" i="17" s="1"/>
  <c r="I87" i="17" s="1"/>
  <c r="H52" i="17"/>
  <c r="H84" i="10"/>
  <c r="H83" i="10"/>
  <c r="H82" i="10"/>
  <c r="H81" i="10"/>
  <c r="H80" i="10"/>
  <c r="H79" i="10"/>
  <c r="H75" i="10"/>
  <c r="H73" i="10"/>
  <c r="H72" i="10"/>
  <c r="H71" i="10"/>
  <c r="H70" i="10"/>
  <c r="H65" i="10"/>
  <c r="H64" i="10"/>
  <c r="H60" i="10"/>
  <c r="G59" i="10"/>
  <c r="E59" i="10"/>
  <c r="H54" i="10"/>
  <c r="H55" i="10"/>
  <c r="H56" i="10"/>
  <c r="H57" i="10"/>
  <c r="H58" i="10"/>
  <c r="H53" i="10"/>
  <c r="F10" i="16"/>
  <c r="F12" i="16" s="1"/>
  <c r="F17" i="16" s="1"/>
  <c r="C4" i="13"/>
  <c r="I102" i="17" s="1"/>
  <c r="A136" i="10"/>
  <c r="A134" i="10"/>
  <c r="A133" i="10"/>
  <c r="A132" i="10"/>
  <c r="A131" i="10"/>
  <c r="I47" i="10"/>
  <c r="B136" i="10"/>
  <c r="B134" i="10"/>
  <c r="B133" i="10"/>
  <c r="B132" i="10"/>
  <c r="B131" i="10"/>
  <c r="I94" i="17" l="1"/>
  <c r="F46" i="16"/>
  <c r="F18" i="16"/>
  <c r="F27" i="16"/>
  <c r="I77" i="17"/>
  <c r="I72" i="17"/>
  <c r="I48" i="17"/>
  <c r="I124" i="17"/>
  <c r="E9" i="18" s="1"/>
  <c r="I51" i="17"/>
  <c r="I57" i="17"/>
  <c r="I58" i="17"/>
  <c r="I68" i="17"/>
  <c r="I46" i="17"/>
  <c r="I66" i="17"/>
  <c r="I49" i="17"/>
  <c r="I65" i="17"/>
  <c r="I53" i="17"/>
  <c r="I52" i="17"/>
  <c r="I64" i="17"/>
  <c r="I47" i="17"/>
  <c r="I63" i="17"/>
  <c r="H54" i="17"/>
  <c r="I39" i="10"/>
  <c r="I27" i="10"/>
  <c r="G123" i="10"/>
  <c r="G124" i="10"/>
  <c r="G122" i="10"/>
  <c r="I96" i="10"/>
  <c r="H59" i="17" l="1"/>
  <c r="H60" i="17" s="1"/>
  <c r="H67" i="17"/>
  <c r="F29" i="16"/>
  <c r="H74" i="10"/>
  <c r="H66" i="10"/>
  <c r="H67" i="10" s="1"/>
  <c r="I88" i="17"/>
  <c r="I90" i="17" s="1"/>
  <c r="I126" i="17" s="1"/>
  <c r="G9" i="18" s="1"/>
  <c r="I54" i="17"/>
  <c r="I73" i="17"/>
  <c r="I76" i="17"/>
  <c r="I75" i="17"/>
  <c r="I74" i="17"/>
  <c r="I45" i="10"/>
  <c r="I46" i="10"/>
  <c r="B7" i="15"/>
  <c r="I109" i="10"/>
  <c r="H122" i="10"/>
  <c r="I59" i="17" l="1"/>
  <c r="I60" i="17" s="1"/>
  <c r="I48" i="10"/>
  <c r="I49" i="10" s="1"/>
  <c r="H69" i="17"/>
  <c r="I67" i="17"/>
  <c r="I69" i="17" s="1"/>
  <c r="I80" i="17" s="1"/>
  <c r="I78" i="17"/>
  <c r="I79" i="17" s="1"/>
  <c r="I81" i="17" l="1"/>
  <c r="I83" i="17" s="1"/>
  <c r="I125" i="17" s="1"/>
  <c r="I131" i="10"/>
  <c r="E10" i="18" s="1"/>
  <c r="E11" i="18" s="1"/>
  <c r="I53" i="10"/>
  <c r="I66" i="10"/>
  <c r="I60" i="10"/>
  <c r="I75" i="10"/>
  <c r="I65" i="10"/>
  <c r="I54" i="10"/>
  <c r="I74" i="10"/>
  <c r="I64" i="10"/>
  <c r="A101" i="10"/>
  <c r="I110" i="10" l="1"/>
  <c r="I112" i="10" s="1"/>
  <c r="F9" i="18"/>
  <c r="I82" i="10"/>
  <c r="I83" i="10"/>
  <c r="I80" i="10"/>
  <c r="I81" i="10"/>
  <c r="I67" i="10"/>
  <c r="I84" i="10"/>
  <c r="I79" i="10"/>
  <c r="I56" i="10"/>
  <c r="I57" i="10"/>
  <c r="I58" i="10"/>
  <c r="A19" i="10"/>
  <c r="I103" i="17" l="1"/>
  <c r="I105" i="17" s="1"/>
  <c r="I127" i="17" s="1"/>
  <c r="H9" i="18" s="1"/>
  <c r="I134" i="10"/>
  <c r="H10" i="18" s="1"/>
  <c r="I85" i="10"/>
  <c r="H59" i="10"/>
  <c r="I55" i="10"/>
  <c r="I72" i="10"/>
  <c r="I73" i="10"/>
  <c r="H11" i="18" l="1"/>
  <c r="I110" i="17"/>
  <c r="I111" i="17" s="1"/>
  <c r="I112" i="17" s="1"/>
  <c r="I113" i="17" s="1"/>
  <c r="I128" i="17"/>
  <c r="I59" i="10"/>
  <c r="H61" i="10"/>
  <c r="I86" i="10" s="1"/>
  <c r="I70" i="10"/>
  <c r="I71" i="10"/>
  <c r="F101" i="10"/>
  <c r="A105" i="10"/>
  <c r="I33" i="10"/>
  <c r="C105" i="10" s="1"/>
  <c r="G105" i="10"/>
  <c r="C101" i="10"/>
  <c r="E101" i="10" s="1"/>
  <c r="G101" i="10"/>
  <c r="H104" i="10"/>
  <c r="G27" i="10"/>
  <c r="E105" i="10" l="1"/>
  <c r="I114" i="17"/>
  <c r="I115" i="17" s="1"/>
  <c r="I118" i="17" s="1"/>
  <c r="H76" i="10"/>
  <c r="F105" i="10"/>
  <c r="H105" i="10" s="1"/>
  <c r="I105" i="10" s="1"/>
  <c r="I94" i="10" s="1"/>
  <c r="H101" i="10"/>
  <c r="I101" i="10" s="1"/>
  <c r="I120" i="17" l="1"/>
  <c r="I129" i="17"/>
  <c r="I95" i="10"/>
  <c r="I9" i="18" l="1"/>
  <c r="J9" i="18" s="1"/>
  <c r="G16" i="18" s="1"/>
  <c r="I16" i="18" s="1"/>
  <c r="J16" i="18" s="1"/>
  <c r="I130" i="17"/>
  <c r="I76" i="10"/>
  <c r="I87" i="10" s="1"/>
  <c r="I61" i="10"/>
  <c r="I97" i="10"/>
  <c r="I133" i="10" l="1"/>
  <c r="G10" i="18" s="1"/>
  <c r="G11" i="18" s="1"/>
  <c r="I88" i="10"/>
  <c r="I90" i="10" s="1"/>
  <c r="I132" i="10" s="1"/>
  <c r="I117" i="10" l="1"/>
  <c r="I135" i="10"/>
  <c r="F10" i="18"/>
  <c r="F11" i="18" l="1"/>
  <c r="I118" i="10"/>
  <c r="I119" i="10" l="1"/>
  <c r="I120" i="10" s="1"/>
  <c r="I121" i="10" s="1"/>
  <c r="I122" i="10" l="1"/>
  <c r="I125" i="10" s="1"/>
  <c r="I127" i="10" s="1"/>
  <c r="I136" i="10" l="1"/>
  <c r="I10" i="18" s="1"/>
  <c r="J10" i="18" s="1"/>
  <c r="I137" i="10" l="1"/>
  <c r="I11" i="18"/>
  <c r="G17" i="18" l="1"/>
  <c r="I17" i="18" s="1"/>
  <c r="J11" i="18"/>
  <c r="J17" i="18" l="1"/>
  <c r="J18" i="18" s="1"/>
  <c r="I18" i="18"/>
</calcChain>
</file>

<file path=xl/sharedStrings.xml><?xml version="1.0" encoding="utf-8"?>
<sst xmlns="http://schemas.openxmlformats.org/spreadsheetml/2006/main" count="672" uniqueCount="268">
  <si>
    <t>Alíquota</t>
  </si>
  <si>
    <t>CCT</t>
  </si>
  <si>
    <t>Vr. Unitário</t>
  </si>
  <si>
    <t>Dias</t>
  </si>
  <si>
    <t>Desconto</t>
  </si>
  <si>
    <t>%</t>
  </si>
  <si>
    <t>Salário</t>
  </si>
  <si>
    <t>FÉRIAS GOZADAS + ADICIONAL DE FÉRIAS</t>
  </si>
  <si>
    <t>13º SALÁRIO</t>
  </si>
  <si>
    <t>Valor Unitário</t>
  </si>
  <si>
    <t>Dias de Trabalho</t>
  </si>
  <si>
    <t>Vale p/dia</t>
  </si>
  <si>
    <t>Custo total</t>
  </si>
  <si>
    <t>Base de cálculo</t>
  </si>
  <si>
    <t>Percentual de desconto</t>
  </si>
  <si>
    <t>Valor desconto</t>
  </si>
  <si>
    <t>Custo efetivo</t>
  </si>
  <si>
    <t>Dias por mês</t>
  </si>
  <si>
    <t>PIS</t>
  </si>
  <si>
    <t>COFINS</t>
  </si>
  <si>
    <t>TRIBUTOS</t>
  </si>
  <si>
    <t>Subtotal</t>
  </si>
  <si>
    <t>Salário Normativo</t>
  </si>
  <si>
    <t>Outros</t>
  </si>
  <si>
    <t>Cidade:</t>
  </si>
  <si>
    <t>Vale Alimentação</t>
  </si>
  <si>
    <t>Valor mensal</t>
  </si>
  <si>
    <t>Horas por mês</t>
  </si>
  <si>
    <t>Adicional Intervalar</t>
  </si>
  <si>
    <t>Nº horas</t>
  </si>
  <si>
    <t>Vr. Hora</t>
  </si>
  <si>
    <t>Reduzida Noturna</t>
  </si>
  <si>
    <t xml:space="preserve">Adicional Noturno </t>
  </si>
  <si>
    <t>Cargo/Função:</t>
  </si>
  <si>
    <t>Auxílio Alimentação</t>
  </si>
  <si>
    <t>ISS</t>
  </si>
  <si>
    <t>Vlr. do salário e nº de horas correspondentes</t>
  </si>
  <si>
    <t>Outros benefícios que refletem na planilha de custos, caso constem na CCT</t>
  </si>
  <si>
    <t>Quantidade de dias trabalhados no mês</t>
  </si>
  <si>
    <t>12x36</t>
  </si>
  <si>
    <t>Nº Registo Convenção Coletiva de Trabalho:</t>
  </si>
  <si>
    <t xml:space="preserve">Sindicato representativo da categoria profissional </t>
  </si>
  <si>
    <t>Ijuí</t>
  </si>
  <si>
    <t>PLANILHA DE CUSTOS E FORMAÇÃO DE PREÇOS</t>
  </si>
  <si>
    <t>Descanso Semanal Remunerado (20%) sobre H. Extra Red. Noturna e Adic Noturno = [Reduzida Noturna + Adic. Noturno]*[Descanso Semanal Remunerado] (20%)</t>
  </si>
  <si>
    <t>Memória Cálculo</t>
  </si>
  <si>
    <t>Fundamento Legal</t>
  </si>
  <si>
    <t>A</t>
  </si>
  <si>
    <t>13º ( décimo terceiro salário)</t>
  </si>
  <si>
    <t>CF, Art. 7º, VIII</t>
  </si>
  <si>
    <t>B</t>
  </si>
  <si>
    <t>Férias e Adicional de Férias</t>
  </si>
  <si>
    <t>(1/12) + (1/3)/12</t>
  </si>
  <si>
    <t>C</t>
  </si>
  <si>
    <t>Incidência dos encargos previstos no Submódulo 2.2 sobre 13º salário e Férias</t>
  </si>
  <si>
    <t>Total</t>
  </si>
  <si>
    <t>INSS ( art 22, inc I Lei 8.212/91)</t>
  </si>
  <si>
    <t>Lei 8212/91, art. 22, I</t>
  </si>
  <si>
    <t>SESI OU SESC (art 30 Lei 8.036/90)</t>
  </si>
  <si>
    <t>IN RFB nº 971/2009 - Anexos I e II</t>
  </si>
  <si>
    <t xml:space="preserve">SENAI OU SENAC (art  30 Dec Lei  2.318/86) </t>
  </si>
  <si>
    <t>D</t>
  </si>
  <si>
    <t>INCRA (art 1 e 2 Decr Lei 1146/70)</t>
  </si>
  <si>
    <t>E</t>
  </si>
  <si>
    <t>Salário educação (art. 15, da Lei nº 9.424/96; do art. 2º do Decr 3.142/99; e art. 212, § 5º da CF)</t>
  </si>
  <si>
    <t>F</t>
  </si>
  <si>
    <t>FGTS (art 15 Lei nº 8.030/90)</t>
  </si>
  <si>
    <t>Lei 8036/90, art. 15</t>
  </si>
  <si>
    <t>G</t>
  </si>
  <si>
    <t xml:space="preserve">RAT (Art. 22, inc. II, Lei 8212/91 e art 10 L 10.666/03) </t>
  </si>
  <si>
    <t>FAP</t>
  </si>
  <si>
    <t>H</t>
  </si>
  <si>
    <t>SEBRAE ( lei 8029/90)</t>
  </si>
  <si>
    <t>Nº de dias</t>
  </si>
  <si>
    <t>(33/30)/12)*0,05</t>
  </si>
  <si>
    <t>CF, Art. 7º, XXI e CLT art. 487 e 491. Lei 12506/2011</t>
  </si>
  <si>
    <t>Percentual de ocorrência anual</t>
  </si>
  <si>
    <t>Incidência do FGTS sobre Aviso Prévio indenizado</t>
  </si>
  <si>
    <t>Lei 8036/90, 9491/97 LC 110/01</t>
  </si>
  <si>
    <t>((7/30)/12)*0,02)+((7/30)/12)</t>
  </si>
  <si>
    <t>CF, Art. 7º, XXI</t>
  </si>
  <si>
    <t>[(40% + 10%) x 8% x 100%]</t>
  </si>
  <si>
    <t>1. Estimativa que 5% dos empregados serão substituídos durante um ano. Utilizado 33 dias de aviso prévio.</t>
  </si>
  <si>
    <t>2. Estimativa que 5% dos empregados serão substituídos durante um ano. 40% multa FGTS</t>
  </si>
  <si>
    <t>3. 7 dias corridos falta ao trabalho - havendo necessidade de um substituto e 12 meses de contrato.</t>
  </si>
  <si>
    <t>4. 100% dos empregados serão demitidos no final do contrato</t>
  </si>
  <si>
    <t xml:space="preserve">Substituto na cobertura de Férias </t>
  </si>
  <si>
    <t>[(1/30) x 5 dias]/12</t>
  </si>
  <si>
    <t>Lei 8213/941, Art. 59 a 64</t>
  </si>
  <si>
    <t>Dias de ocorrência por ano</t>
  </si>
  <si>
    <t>[(1/30) x 5 dias]/12 x 1,5%</t>
  </si>
  <si>
    <t>CF, art. 7º, XIX</t>
  </si>
  <si>
    <t>[(1/30) x 2,96 dias]/12</t>
  </si>
  <si>
    <t>CLT, art. 473</t>
  </si>
  <si>
    <t>[(1/30) x 15 dias]/12 x 0,78%</t>
  </si>
  <si>
    <t>Lei 8.213/91 , art. 19 a 23</t>
  </si>
  <si>
    <t xml:space="preserve">dias afastamento </t>
  </si>
  <si>
    <t>[(1+1/3) x 4/12]/12 x 0,02</t>
  </si>
  <si>
    <t>CF, art. 7º, XVIII</t>
  </si>
  <si>
    <t>Incidência dos encargos do submódulo 2.2 sobre o custo de reposição do profissional ausente</t>
  </si>
  <si>
    <t>1. Estimativa de 5 dias de ausência por ano</t>
  </si>
  <si>
    <t>2. Estatística: 1,5% dos empregados tornam-se pais no ano</t>
  </si>
  <si>
    <t>3. Estatística: 2,96 dias de ausências legais por ano (falecimento, casamento, doação sangue, serviço eleitoral, ...)</t>
  </si>
  <si>
    <t>4. Estatística: 0,78% sofrem acidentes durante o ano com afastamento igual ou superior a 15 dias</t>
  </si>
  <si>
    <t xml:space="preserve">5.  Estimativa de 2% dos empregados que se ausentam  por afastamento maternidade   
</t>
  </si>
  <si>
    <t xml:space="preserve">COFINS </t>
  </si>
  <si>
    <t xml:space="preserve">PIS </t>
  </si>
  <si>
    <t xml:space="preserve">ISS </t>
  </si>
  <si>
    <t xml:space="preserve">TOTAL </t>
  </si>
  <si>
    <t>Incidência dos encargos previstos no Submódulo 2.1 sobre 13º salário e Férias</t>
  </si>
  <si>
    <t>Composição da remuneração</t>
  </si>
  <si>
    <t xml:space="preserve">Submódulo 2.1 - Encargos Previdenciários (GPS) e FGTS </t>
  </si>
  <si>
    <t>Total do Submódulo  2.1</t>
  </si>
  <si>
    <t>Submódulo 2.2 - Tempo Não Trabalhado</t>
  </si>
  <si>
    <t>Total do Submódulo  2.2</t>
  </si>
  <si>
    <t>2.1</t>
  </si>
  <si>
    <t>Submódulo 2.3 - Provisão para rescisão</t>
  </si>
  <si>
    <t>Aviso prévio indenizado</t>
  </si>
  <si>
    <t>Incidência da Multa  s/ FGTS no API</t>
  </si>
  <si>
    <t xml:space="preserve">Aviso prévio trabalhado </t>
  </si>
  <si>
    <t>Multa sobre FGTS  incidente</t>
  </si>
  <si>
    <t>Substituto na cobertura das  ausência por doença</t>
  </si>
  <si>
    <t>Substituto na cobertura de Licença paternidade</t>
  </si>
  <si>
    <t>Substituto na cobertura das ausências legais</t>
  </si>
  <si>
    <t>Substituto na cobertura nas ausência por acidente de trabalho</t>
  </si>
  <si>
    <t>Substituto na cobertura de Afastamento Maternidade</t>
  </si>
  <si>
    <t>Incidência dos encargos do submódulo 2.1 sobre o custo de reposição do profissional ausente</t>
  </si>
  <si>
    <t>Nº dias afastamento</t>
  </si>
  <si>
    <t>Uniformes</t>
  </si>
  <si>
    <t>MÓDULO 4 - INSUMOS DIVERSOS</t>
  </si>
  <si>
    <t>MÓDULO 5 - CUSTOS INDIRETOS, TRIBUTOS E LUCRO</t>
  </si>
  <si>
    <t>Custos indiretos / Despesas Administrativas e Operacionais</t>
  </si>
  <si>
    <t>Margem de Remuneração</t>
  </si>
  <si>
    <t xml:space="preserve">Porteiro </t>
  </si>
  <si>
    <t>DISCRIMINAÇÃ DOS SERVIÇOS</t>
  </si>
  <si>
    <t>DADOS COMPLEMENTARES PARA COMPOSIÇÃO DOS CUSTOS DE MÃO DE OBRA</t>
  </si>
  <si>
    <t>2.2</t>
  </si>
  <si>
    <t>2.3</t>
  </si>
  <si>
    <t>Total do Submódulo  2.3</t>
  </si>
  <si>
    <t>Total do Submódulo  2.4</t>
  </si>
  <si>
    <t>2.4</t>
  </si>
  <si>
    <t xml:space="preserve"> Benefícios Mensais e Diários</t>
  </si>
  <si>
    <t>TOTAL DO MÓDULO 2 - ENCARGOS SOCIAIS</t>
  </si>
  <si>
    <t>TOTAL DO MÓDULO 1 - COMPOSIÇÃO DA REMUNERAÇÃO</t>
  </si>
  <si>
    <t>TOTAL DO MÓDULO 3 - BENEFÍCIOS MENSAIS E DIÁRIOS</t>
  </si>
  <si>
    <t>Memória de Cálculo de Vale Transporte</t>
  </si>
  <si>
    <t>Memória de Cálculo do Vale Alimentação</t>
  </si>
  <si>
    <t>INSUMOS DIVERSOS</t>
  </si>
  <si>
    <t>CUSTOS INDIRETOS, TRIBUTOS E LUCRO</t>
  </si>
  <si>
    <t>Base de cálculo para Custos indiretos / Despesas Administrativas e Operacionais</t>
  </si>
  <si>
    <t>Base de cálculo para Margem de Remuneração</t>
  </si>
  <si>
    <t>Base de cálculo para Tributos</t>
  </si>
  <si>
    <t>TOTAL DO MÓDULO 4 - INSUMOS DIVERSOS</t>
  </si>
  <si>
    <t>TOTAL DO MÓDULO 5 - CUSTOS INDIRETOS, TRIBUTOS E LUCRO</t>
  </si>
  <si>
    <t>UNIFORMES</t>
  </si>
  <si>
    <t xml:space="preserve">UNIFORME </t>
  </si>
  <si>
    <t>Boné</t>
  </si>
  <si>
    <t>Calça</t>
  </si>
  <si>
    <t>Camisa manga curta</t>
  </si>
  <si>
    <t>Camisa manga longa</t>
  </si>
  <si>
    <t>Capa de chuva</t>
  </si>
  <si>
    <t>Crachá de identificação</t>
  </si>
  <si>
    <t>MATERIAIS DE USO COLETIVO</t>
  </si>
  <si>
    <t>QUANTITATIVO POR POSTO</t>
  </si>
  <si>
    <t>Livro de registro</t>
  </si>
  <si>
    <t>Telefone celular</t>
  </si>
  <si>
    <t xml:space="preserve">TRIBUTOS DEVIDOS  </t>
  </si>
  <si>
    <t>Tarifa Transporte*                                                                                                                                                                                                                                                                                                                                                                                                                                                                                                                 O local de prestação dos serviços não é atendido pelo serviço de transporte público urbano</t>
  </si>
  <si>
    <t>Vale-Transporte</t>
  </si>
  <si>
    <t>Submódulo 2.4 - Custo de Reposição do Profissional Ausente</t>
  </si>
  <si>
    <t xml:space="preserve">(1)   Somente será preenchido quando o licitante fornecer transporte próprio
</t>
  </si>
  <si>
    <t>IDENTIFICAÇÃO DO SERVIÇO</t>
  </si>
  <si>
    <t>Tipo de Serviço</t>
  </si>
  <si>
    <t>Quantidade de trabalhadores por posto</t>
  </si>
  <si>
    <t xml:space="preserve">Quantidade total de postos a contratar </t>
  </si>
  <si>
    <t>PORTARIA - NOTURNO - 12 X 36</t>
  </si>
  <si>
    <t xml:space="preserve"> Posto 12x36 </t>
  </si>
  <si>
    <r>
      <t>Aviso prévio indenizado</t>
    </r>
    <r>
      <rPr>
        <vertAlign val="superscript"/>
        <sz val="10"/>
        <color theme="1"/>
        <rFont val="Calibri"/>
        <family val="2"/>
        <scheme val="minor"/>
      </rPr>
      <t>1</t>
    </r>
  </si>
  <si>
    <r>
      <t xml:space="preserve">Incidência da Multa  s/ FGTS no API </t>
    </r>
    <r>
      <rPr>
        <vertAlign val="superscript"/>
        <sz val="10"/>
        <color theme="1"/>
        <rFont val="Calibri"/>
        <family val="2"/>
        <scheme val="minor"/>
      </rPr>
      <t>2</t>
    </r>
  </si>
  <si>
    <r>
      <t xml:space="preserve">Aviso prévio trabalhado </t>
    </r>
    <r>
      <rPr>
        <vertAlign val="superscript"/>
        <sz val="10"/>
        <color theme="1"/>
        <rFont val="Calibri"/>
        <family val="2"/>
        <scheme val="minor"/>
      </rPr>
      <t>3</t>
    </r>
  </si>
  <si>
    <r>
      <t xml:space="preserve">Multa sobre FGTS  incidente </t>
    </r>
    <r>
      <rPr>
        <vertAlign val="superscript"/>
        <sz val="10"/>
        <color theme="1"/>
        <rFont val="Calibri"/>
        <family val="2"/>
        <scheme val="minor"/>
      </rPr>
      <t>4</t>
    </r>
  </si>
  <si>
    <r>
      <t xml:space="preserve">Substituto na cobertura das  ausência por doença </t>
    </r>
    <r>
      <rPr>
        <vertAlign val="superscript"/>
        <sz val="10"/>
        <color theme="1"/>
        <rFont val="Calibri"/>
        <family val="2"/>
        <scheme val="minor"/>
      </rPr>
      <t>1</t>
    </r>
  </si>
  <si>
    <r>
      <t xml:space="preserve">Substituto na cobertura de Licença paternidade </t>
    </r>
    <r>
      <rPr>
        <vertAlign val="superscript"/>
        <sz val="10"/>
        <color theme="1"/>
        <rFont val="Calibri"/>
        <family val="2"/>
        <scheme val="minor"/>
      </rPr>
      <t>2</t>
    </r>
  </si>
  <si>
    <r>
      <t xml:space="preserve">Substituto na cobertura das ausências legais </t>
    </r>
    <r>
      <rPr>
        <vertAlign val="superscript"/>
        <sz val="10"/>
        <color theme="1"/>
        <rFont val="Calibri"/>
        <family val="2"/>
        <scheme val="minor"/>
      </rPr>
      <t>3</t>
    </r>
  </si>
  <si>
    <r>
      <t xml:space="preserve">Substituto na cobertura nas ausência por acidente de trabalho </t>
    </r>
    <r>
      <rPr>
        <vertAlign val="superscript"/>
        <sz val="10"/>
        <color theme="1"/>
        <rFont val="Calibri"/>
        <family val="2"/>
        <scheme val="minor"/>
      </rPr>
      <t>4</t>
    </r>
  </si>
  <si>
    <r>
      <t xml:space="preserve">Substituto na cobertura de Afastamento Maternidade </t>
    </r>
    <r>
      <rPr>
        <vertAlign val="superscript"/>
        <sz val="10"/>
        <color theme="1"/>
        <rFont val="Calibri"/>
        <family val="2"/>
        <scheme val="minor"/>
      </rPr>
      <t>5</t>
    </r>
  </si>
  <si>
    <t xml:space="preserve">MÓDULO 2 - ENCARGOS SOCIAIS  E TRABALHISTAS </t>
  </si>
  <si>
    <t>IN RFB nº 971/2009 - Anexos I e II         Decreto 3048/99 Anexo V                                Lei 8212/91, art. 22, II                            Decreto 3048/99</t>
  </si>
  <si>
    <t>Submódulo 2. 3 - Provisão para rescisão</t>
  </si>
  <si>
    <t xml:space="preserve">Submódulo 2.4 - Custo de Reposição do Profissional Ausente </t>
  </si>
  <si>
    <t xml:space="preserve">Incidência dos encargos do submódulo 2.1 sobre item D </t>
  </si>
  <si>
    <t xml:space="preserve">Inclusão custo Submódulo 2.3 (Provisão para Rescisão) para substitutos </t>
  </si>
  <si>
    <t>QUADRO RESUMO</t>
  </si>
  <si>
    <t>MÓDULO 1 - COMPOSIÇÃO DA REMUNERAÇÃO</t>
  </si>
  <si>
    <t>MÓDULO 2 - ENCARGOS SOCIAIS E TRABALHISTAS</t>
  </si>
  <si>
    <t>MÓDULO 3 -  BENEFÍCIOS MENSAIS E DIÁRIOS</t>
  </si>
  <si>
    <t>VALOR TOTAL POR POSTO</t>
  </si>
  <si>
    <t xml:space="preserve">Hora Intervalar </t>
  </si>
  <si>
    <t>INSS (art. 22, inc. I, Lei nº 8.212/91)</t>
  </si>
  <si>
    <t>SESI ou SESC (art. 30, Lei nº 8.036/90)</t>
  </si>
  <si>
    <t xml:space="preserve">SENAI ou SENAC  (art  30 Dec Lei  2.318/86) </t>
  </si>
  <si>
    <t>SALÁRIO EDUCAÇÃO (art. 15, da Lei nº 9.424/96; do art. 2º do Decr 3.142/99; e art. 212, § 5º da CF)</t>
  </si>
  <si>
    <t>FGTS (art. 15, Lei nº 8.036/90)</t>
  </si>
  <si>
    <t>SEBRAE (§ 3º, art. 8º, Lei nº 8.029/90)</t>
  </si>
  <si>
    <t>Subtotal (1+2+3+4))</t>
  </si>
  <si>
    <r>
      <t>Adicional Noturno:
Horas:</t>
    </r>
    <r>
      <rPr>
        <sz val="10"/>
        <color theme="1"/>
        <rFont val="Calibri"/>
        <family val="2"/>
        <scheme val="minor"/>
      </rPr>
      <t xml:space="preserve"> [(60/52,5) x Nº de horas noturnas diárias] x Nº de dias trabalhados com hora noturna</t>
    </r>
    <r>
      <rPr>
        <b/>
        <sz val="10"/>
        <color theme="1"/>
        <rFont val="Calibri"/>
        <family val="2"/>
        <scheme val="minor"/>
      </rPr>
      <t xml:space="preserve">
Valor hora:</t>
    </r>
    <r>
      <rPr>
        <sz val="10"/>
        <color theme="1"/>
        <rFont val="Calibri"/>
        <family val="2"/>
        <scheme val="minor"/>
      </rPr>
      <t xml:space="preserve"> (vlr. do salário/nº de horas correspondente do salário) x 20% (noturno)</t>
    </r>
  </si>
  <si>
    <r>
      <t>Reduzida Noturna
Horas Reduzidas:</t>
    </r>
    <r>
      <rPr>
        <sz val="10"/>
        <color theme="1"/>
        <rFont val="Calibri"/>
        <family val="2"/>
        <scheme val="minor"/>
      </rPr>
      <t xml:space="preserve"> 60/52,5=1,143 x 7h noturnas = 8h noturnas
5h diurnas + 8h noturnas =  13h X 15 dias = 195 horas mensais
195h - 190,67 =</t>
    </r>
    <r>
      <rPr>
        <b/>
        <sz val="10"/>
        <color theme="1"/>
        <rFont val="Calibri"/>
        <family val="2"/>
        <scheme val="minor"/>
      </rPr>
      <t xml:space="preserve"> 4,33 horas
Valor hora:</t>
    </r>
    <r>
      <rPr>
        <sz val="10"/>
        <color theme="1"/>
        <rFont val="Calibri"/>
        <family val="2"/>
        <scheme val="minor"/>
      </rPr>
      <t xml:space="preserve"> (vlr. do salário/nº de horas correspondente do salário) x 150% (H.Extra)</t>
    </r>
  </si>
  <si>
    <r>
      <t xml:space="preserve">Transporte </t>
    </r>
    <r>
      <rPr>
        <vertAlign val="superscript"/>
        <sz val="10"/>
        <color theme="1"/>
        <rFont val="Calibri"/>
        <family val="2"/>
        <scheme val="minor"/>
      </rPr>
      <t xml:space="preserve">(1) </t>
    </r>
  </si>
  <si>
    <t>TOTAL MENSAL PARA O POSTO</t>
  </si>
  <si>
    <t>1 - Como o local de prestação dos serviços não é coberto pelos serviços de transporte coletivo urbano, realizou-se a estimativa de transporte via carro de aluguel/aplicativo/taxi.</t>
  </si>
  <si>
    <t>PORTARIA - DIURNO - 12 X 36</t>
  </si>
  <si>
    <t>PLANILHAS DE CUSTOS E DE FORMAÇÃO DE PREÇOS</t>
  </si>
  <si>
    <t>Postos</t>
  </si>
  <si>
    <t>Módulo 1: Composição da Remuneração</t>
  </si>
  <si>
    <t>Valor Mensal por posto (unidade)</t>
  </si>
  <si>
    <t>Horas Mês</t>
  </si>
  <si>
    <t>Efetivo</t>
  </si>
  <si>
    <t>QUADRO RESUMO DO CONTRATO</t>
  </si>
  <si>
    <t>Serviço</t>
  </si>
  <si>
    <t>Valor Mensal por Unidade de Serviço</t>
  </si>
  <si>
    <t>Quantidade de Unidade de Serviços</t>
  </si>
  <si>
    <t>Valor mensal do serviço</t>
  </si>
  <si>
    <t>Valor anual do serviço</t>
  </si>
  <si>
    <t>Módulo 3: Benefícios Mensais e Diários</t>
  </si>
  <si>
    <t>Classificação Brasileira de Ocupações (CBO) da categoria profissional</t>
  </si>
  <si>
    <t>5174-10</t>
  </si>
  <si>
    <t>Data base da categoria</t>
  </si>
  <si>
    <t>TOTAL POR POSTO DIURNO</t>
  </si>
  <si>
    <t>TOTAL POR POSTO NOTURNO</t>
  </si>
  <si>
    <t xml:space="preserve">[(1/12) x 100] </t>
  </si>
  <si>
    <t>Lei Municipal 6.742/2018 - Tabela VI, II, C com Tabela XIII, 11, 11.02</t>
  </si>
  <si>
    <t>Módulo 2:            Encargos Sociais e Trabalhistas</t>
  </si>
  <si>
    <t>Módulo 4:               Insumos Diversos</t>
  </si>
  <si>
    <t>Módulo 5:           Custos indiretos, tributos e lucro</t>
  </si>
  <si>
    <t>Portaria Diurna 12x36</t>
  </si>
  <si>
    <t>Portaria Noturna 12x36</t>
  </si>
  <si>
    <t>PORTARIA DIURNA 12 x 36</t>
  </si>
  <si>
    <t>PORTARIA NOTURNA  12 x 36</t>
  </si>
  <si>
    <t>TOTAL COM UNIFORMES POR POSTO</t>
  </si>
  <si>
    <t>NÚMERO DE FUNCIONÁRIOS POSTO DIURNO</t>
  </si>
  <si>
    <t>NÚMERO DE FUNCIONÁRIOS POSTO NOTURNO</t>
  </si>
  <si>
    <t>VALOR COM UNIFORMES E MATERIAIS POR POSTO DE PORTARIA</t>
  </si>
  <si>
    <t>TOTAL MENSAL POR POSTO</t>
  </si>
  <si>
    <t>OBS: OS Materiais são os mesmos para a portaria diurna e noturna (1 posto)</t>
  </si>
  <si>
    <t>MÉDIA</t>
  </si>
  <si>
    <t>QUANT. POR POSTO</t>
  </si>
  <si>
    <t>R$  MÉDIO POR VIAGEM</t>
  </si>
  <si>
    <t xml:space="preserve">R$ MÉDIO </t>
  </si>
  <si>
    <t>VALOR MENSAL POR POSTO</t>
  </si>
  <si>
    <t>PREENCHER SOMENTE AS CÉLUAS EM DESTAQUE AMARELO</t>
  </si>
  <si>
    <t>AS CÉLULAS AZUIS DEVERÃO TER SEUS VALORES PREECHIDOS NAS OUTRAS ABAS DO ARQUIVO</t>
  </si>
  <si>
    <t>Nº VIAGENS POR MÊS PARA O POSTO</t>
  </si>
  <si>
    <t>APÓS FINALIZAR O PREENCHIMENTO, SELECIONE A PLANILHA E AJUSTE A COR DAS CÉLULAS PARA PRETO</t>
  </si>
  <si>
    <t>Empresa proponente:</t>
  </si>
  <si>
    <t>Dia ____/______/_______ às _____:______horas</t>
  </si>
  <si>
    <t>Objeto da Licitação:</t>
  </si>
  <si>
    <t>Serviços de portaria para a Estação de Transbordo de Ijuí</t>
  </si>
  <si>
    <t>Valor Mensal/Posto (R$)</t>
  </si>
  <si>
    <t>VALOR (R$)</t>
  </si>
  <si>
    <t>Lucro Real</t>
  </si>
  <si>
    <t>AS CÉLULAS AZUIS DEVERÃO TER SEUS VALORES PREENCHIDOS NAS OUTRAS ABAS DO ARQUIVO</t>
  </si>
  <si>
    <t>Valor do Contrato</t>
  </si>
  <si>
    <t>Serviços de portaria para o prédio da Usina Velha de Ijuí</t>
  </si>
  <si>
    <r>
      <t>TRANSPORTE ATÉ O PRÉDIO DA USINA VELHA</t>
    </r>
    <r>
      <rPr>
        <b/>
        <vertAlign val="superscript"/>
        <sz val="10"/>
        <color indexed="8"/>
        <rFont val="Calibri"/>
        <family val="2"/>
        <scheme val="minor"/>
      </rPr>
      <t>1</t>
    </r>
  </si>
  <si>
    <t>Casaco ou  Jaqueta</t>
  </si>
  <si>
    <t>Sapato, botina ou coturno</t>
  </si>
  <si>
    <t>RESUMO DOS SERVIÇOS DE PORTARIA NA USINA VELHA DE IJUI</t>
  </si>
  <si>
    <t>Licitação nº: PREGÃO ELETRÔNICO 02/2024 - REPUBLICAÇÃO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</si>
</sst>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.0000%"/>
    <numFmt numFmtId="165" formatCode="&quot;R$&quot;\ #,##0.00"/>
    <numFmt numFmtId="166" formatCode="0.0000"/>
    <numFmt numFmtId="167" formatCode="_-&quot;R$ &quot;* #,##0.00_-;&quot;-R$ &quot;* #,##0.00_-;_-&quot;R$ &quot;* \-??_-;_-@_-"/>
    <numFmt numFmtId="168" formatCode="_(&quot;R$&quot;* #,##0.00_);_(&quot;R$&quot;* \(#,##0.00\);_(&quot;R$&quot;* &quot;-&quot;??_);_(@_)"/>
    <numFmt numFmtId="169" formatCode="_([$€-2]* #,##0.00_);_([$€-2]* \(#,##0.00\);_([$€-2]* &quot;-&quot;??_)"/>
    <numFmt numFmtId="170" formatCode="_(&quot;R$ &quot;* #,##0.00_);_(&quot;R$ &quot;* \(#,##0.00\);_(&quot;R$ &quot;* &quot;-&quot;??_);_(@_)"/>
    <numFmt numFmtId="171" formatCode="_-&quot;R$&quot;* #,##0.00_-;\-&quot;R$&quot;* #,##0.00_-;_-&quot;R$&quot;* &quot;-&quot;??_-;_-@_-"/>
    <numFmt numFmtId="172" formatCode="0.000%"/>
    <numFmt numFmtId="173" formatCode="&quot;R$&quot;\ #,##0.000"/>
    <numFmt numFmtId="174" formatCode="_-&quot;R$&quot;\ * #,##0.000_-;\-&quot;R$&quot;\ * #,##0.000_-;_-&quot;R$&quot;\ * &quot;-&quot;??_-;_-@_-"/>
    <numFmt numFmtId="175" formatCode="_-[$R$-416]\ * #,##0.00_-;\-[$R$-416]\ * #,##0.00_-;_-[$R$-416]\ * &quot;-&quot;??_-;_-@_-"/>
  </numFmts>
  <fonts count="3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indexed="8"/>
      <name val="Calibri"/>
      <family val="2"/>
      <charset val="1"/>
    </font>
    <font>
      <sz val="10"/>
      <name val="Arial"/>
      <family val="2"/>
    </font>
    <font>
      <sz val="10"/>
      <name val="Calibri"/>
      <family val="2"/>
      <scheme val="minor"/>
    </font>
    <font>
      <u/>
      <sz val="10"/>
      <color indexed="12"/>
      <name val="Arial"/>
      <family val="2"/>
    </font>
    <font>
      <b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rgb="FF00B05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rgb="FF00B050"/>
      <name val="Calibri"/>
      <family val="2"/>
      <scheme val="minor"/>
    </font>
    <font>
      <sz val="8"/>
      <name val="Arial"/>
      <family val="2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vertAlign val="superscript"/>
      <sz val="10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.5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rgb="FFFFFF0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sz val="10"/>
      <color theme="2" tint="-9.9978637043366805E-2"/>
      <name val="Calibri"/>
      <family val="2"/>
      <scheme val="minor"/>
    </font>
    <font>
      <b/>
      <sz val="10"/>
      <color theme="2" tint="-9.9978637043366805E-2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E1"/>
        <bgColor indexed="35"/>
      </patternFill>
    </fill>
    <fill>
      <patternFill patternType="solid">
        <fgColor rgb="FFFFFFE1"/>
        <bgColor indexed="41"/>
      </patternFill>
    </fill>
    <fill>
      <patternFill patternType="solid">
        <fgColor rgb="FFFFFFE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CF3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theme="0" tint="-4.9989318521683403E-2"/>
        <bgColor rgb="FFE6E0EC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00"/>
        <bgColor rgb="FFE6E0EC"/>
      </patternFill>
    </fill>
    <fill>
      <patternFill patternType="solid">
        <fgColor rgb="FFFFFF00"/>
        <bgColor indexed="34"/>
      </patternFill>
    </fill>
    <fill>
      <patternFill patternType="solid">
        <fgColor rgb="FFFFFF00"/>
        <bgColor indexed="26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2">
    <xf numFmtId="0" fontId="0" fillId="0" borderId="0"/>
    <xf numFmtId="0" fontId="4" fillId="0" borderId="0"/>
    <xf numFmtId="0" fontId="1" fillId="0" borderId="0" applyNumberFormat="0" applyFill="0" applyBorder="0" applyAlignment="0" applyProtection="0">
      <alignment vertical="top"/>
      <protection locked="0"/>
    </xf>
    <xf numFmtId="167" fontId="4" fillId="0" borderId="0" applyBorder="0" applyProtection="0"/>
    <xf numFmtId="0" fontId="5" fillId="0" borderId="0"/>
    <xf numFmtId="0" fontId="3" fillId="0" borderId="0"/>
    <xf numFmtId="9" fontId="4" fillId="0" borderId="0" applyBorder="0" applyProtection="0"/>
    <xf numFmtId="9" fontId="3" fillId="0" borderId="0" applyFont="0" applyFill="0" applyBorder="0" applyAlignment="0" applyProtection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168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44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0" fontId="3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459">
    <xf numFmtId="0" fontId="0" fillId="0" borderId="0" xfId="0"/>
    <xf numFmtId="0" fontId="7" fillId="0" borderId="0" xfId="8" applyFont="1"/>
    <xf numFmtId="0" fontId="10" fillId="0" borderId="9" xfId="8" applyFont="1" applyBorder="1" applyAlignment="1">
      <alignment horizontal="left" vertical="center"/>
    </xf>
    <xf numFmtId="0" fontId="9" fillId="0" borderId="5" xfId="8" applyFont="1" applyBorder="1"/>
    <xf numFmtId="10" fontId="7" fillId="0" borderId="1" xfId="8" applyNumberFormat="1" applyFont="1" applyBorder="1" applyAlignment="1">
      <alignment horizontal="center"/>
    </xf>
    <xf numFmtId="0" fontId="10" fillId="0" borderId="0" xfId="8" applyFont="1" applyAlignment="1">
      <alignment horizontal="left" vertical="center"/>
    </xf>
    <xf numFmtId="10" fontId="10" fillId="0" borderId="0" xfId="8" applyNumberFormat="1" applyFont="1" applyAlignment="1">
      <alignment horizontal="center" vertical="center"/>
    </xf>
    <xf numFmtId="0" fontId="12" fillId="0" borderId="9" xfId="8" applyFont="1" applyBorder="1" applyAlignment="1">
      <alignment horizontal="left" vertical="center"/>
    </xf>
    <xf numFmtId="0" fontId="7" fillId="0" borderId="1" xfId="8" applyFont="1" applyBorder="1"/>
    <xf numFmtId="0" fontId="12" fillId="0" borderId="0" xfId="8" applyFont="1" applyAlignment="1">
      <alignment horizontal="left" vertical="center"/>
    </xf>
    <xf numFmtId="10" fontId="7" fillId="0" borderId="0" xfId="11" applyNumberFormat="1" applyFont="1" applyFill="1" applyBorder="1" applyAlignment="1">
      <alignment horizontal="center"/>
    </xf>
    <xf numFmtId="0" fontId="11" fillId="0" borderId="7" xfId="8" applyFont="1" applyBorder="1"/>
    <xf numFmtId="43" fontId="7" fillId="0" borderId="7" xfId="12" applyFont="1" applyFill="1" applyBorder="1"/>
    <xf numFmtId="43" fontId="7" fillId="0" borderId="7" xfId="12" applyFont="1" applyFill="1" applyBorder="1" applyAlignment="1">
      <alignment horizontal="center" vertical="center"/>
    </xf>
    <xf numFmtId="4" fontId="9" fillId="0" borderId="0" xfId="8" applyNumberFormat="1" applyFont="1" applyAlignment="1">
      <alignment horizontal="center" vertical="center"/>
    </xf>
    <xf numFmtId="10" fontId="10" fillId="0" borderId="0" xfId="11" applyNumberFormat="1" applyFont="1" applyFill="1" applyBorder="1" applyAlignment="1">
      <alignment horizontal="center" vertical="center"/>
    </xf>
    <xf numFmtId="10" fontId="11" fillId="0" borderId="0" xfId="8" applyNumberFormat="1" applyFont="1" applyAlignment="1">
      <alignment horizontal="center" vertical="center"/>
    </xf>
    <xf numFmtId="10" fontId="13" fillId="0" borderId="0" xfId="8" applyNumberFormat="1" applyFont="1" applyAlignment="1">
      <alignment horizontal="center" vertical="center"/>
    </xf>
    <xf numFmtId="10" fontId="11" fillId="0" borderId="0" xfId="11" applyNumberFormat="1" applyFont="1" applyFill="1" applyBorder="1" applyAlignment="1">
      <alignment horizontal="center" vertical="center"/>
    </xf>
    <xf numFmtId="10" fontId="12" fillId="0" borderId="0" xfId="8" applyNumberFormat="1" applyFont="1" applyAlignment="1">
      <alignment horizontal="center" vertical="center"/>
    </xf>
    <xf numFmtId="172" fontId="7" fillId="0" borderId="0" xfId="11" applyNumberFormat="1" applyFont="1" applyFill="1" applyBorder="1" applyAlignment="1">
      <alignment horizontal="center"/>
    </xf>
    <xf numFmtId="0" fontId="2" fillId="0" borderId="0" xfId="8" applyFont="1"/>
    <xf numFmtId="0" fontId="15" fillId="0" borderId="0" xfId="8" applyFont="1"/>
    <xf numFmtId="0" fontId="15" fillId="0" borderId="0" xfId="8" applyFont="1" applyAlignment="1">
      <alignment horizontal="center" vertical="center"/>
    </xf>
    <xf numFmtId="0" fontId="2" fillId="0" borderId="0" xfId="8" applyFont="1" applyAlignment="1">
      <alignment horizontal="center" vertical="center"/>
    </xf>
    <xf numFmtId="10" fontId="2" fillId="0" borderId="0" xfId="8" applyNumberFormat="1" applyFont="1" applyAlignment="1">
      <alignment horizontal="center" vertical="center"/>
    </xf>
    <xf numFmtId="0" fontId="15" fillId="0" borderId="1" xfId="8" applyFont="1" applyBorder="1" applyAlignment="1">
      <alignment horizontal="center" vertical="center" wrapText="1"/>
    </xf>
    <xf numFmtId="0" fontId="15" fillId="0" borderId="0" xfId="8" applyFont="1" applyAlignment="1">
      <alignment horizontal="left" vertical="center"/>
    </xf>
    <xf numFmtId="0" fontId="15" fillId="0" borderId="16" xfId="8" applyFont="1" applyBorder="1" applyAlignment="1">
      <alignment horizontal="left" vertical="center"/>
    </xf>
    <xf numFmtId="0" fontId="15" fillId="0" borderId="17" xfId="8" applyFont="1" applyBorder="1" applyAlignment="1">
      <alignment vertical="center"/>
    </xf>
    <xf numFmtId="0" fontId="15" fillId="0" borderId="19" xfId="8" applyFont="1" applyBorder="1" applyAlignment="1">
      <alignment vertical="center"/>
    </xf>
    <xf numFmtId="0" fontId="15" fillId="0" borderId="16" xfId="8" applyFont="1" applyBorder="1" applyAlignment="1">
      <alignment horizontal="center" vertical="center" wrapText="1"/>
    </xf>
    <xf numFmtId="0" fontId="15" fillId="0" borderId="0" xfId="8" applyFont="1" applyAlignment="1">
      <alignment horizontal="center" vertical="center" wrapText="1"/>
    </xf>
    <xf numFmtId="172" fontId="15" fillId="0" borderId="0" xfId="11" applyNumberFormat="1" applyFont="1" applyBorder="1" applyAlignment="1">
      <alignment horizontal="center"/>
    </xf>
    <xf numFmtId="10" fontId="15" fillId="0" borderId="0" xfId="11" applyNumberFormat="1" applyFont="1" applyBorder="1" applyAlignment="1">
      <alignment horizontal="center"/>
    </xf>
    <xf numFmtId="4" fontId="2" fillId="6" borderId="1" xfId="8" applyNumberFormat="1" applyFont="1" applyFill="1" applyBorder="1" applyAlignment="1">
      <alignment horizontal="center" vertical="center"/>
    </xf>
    <xf numFmtId="0" fontId="15" fillId="0" borderId="1" xfId="8" applyFont="1" applyBorder="1" applyAlignment="1">
      <alignment horizontal="right" vertical="center"/>
    </xf>
    <xf numFmtId="0" fontId="7" fillId="0" borderId="5" xfId="8" applyFont="1" applyBorder="1"/>
    <xf numFmtId="0" fontId="7" fillId="0" borderId="5" xfId="8" applyFont="1" applyBorder="1" applyAlignment="1">
      <alignment wrapText="1"/>
    </xf>
    <xf numFmtId="0" fontId="11" fillId="0" borderId="9" xfId="8" applyFont="1" applyBorder="1"/>
    <xf numFmtId="0" fontId="7" fillId="0" borderId="9" xfId="8" applyFont="1" applyBorder="1"/>
    <xf numFmtId="0" fontId="7" fillId="0" borderId="7" xfId="8" applyFont="1" applyBorder="1" applyAlignment="1">
      <alignment horizontal="center"/>
    </xf>
    <xf numFmtId="0" fontId="7" fillId="0" borderId="5" xfId="8" applyFont="1" applyBorder="1" applyAlignment="1">
      <alignment horizontal="center"/>
    </xf>
    <xf numFmtId="0" fontId="2" fillId="6" borderId="1" xfId="8" applyFont="1" applyFill="1" applyBorder="1" applyAlignment="1">
      <alignment horizontal="center" vertical="center"/>
    </xf>
    <xf numFmtId="0" fontId="15" fillId="0" borderId="7" xfId="8" applyFont="1" applyBorder="1"/>
    <xf numFmtId="0" fontId="15" fillId="0" borderId="5" xfId="8" applyFont="1" applyBorder="1"/>
    <xf numFmtId="0" fontId="15" fillId="0" borderId="7" xfId="8" applyFont="1" applyBorder="1" applyAlignment="1">
      <alignment horizontal="center"/>
    </xf>
    <xf numFmtId="0" fontId="15" fillId="0" borderId="5" xfId="8" applyFont="1" applyBorder="1" applyAlignment="1">
      <alignment horizontal="center"/>
    </xf>
    <xf numFmtId="4" fontId="2" fillId="7" borderId="1" xfId="8" applyNumberFormat="1" applyFont="1" applyFill="1" applyBorder="1" applyAlignment="1">
      <alignment horizontal="center" vertical="center"/>
    </xf>
    <xf numFmtId="10" fontId="7" fillId="0" borderId="7" xfId="11" applyNumberFormat="1" applyFont="1" applyFill="1" applyBorder="1" applyAlignment="1">
      <alignment horizontal="center"/>
    </xf>
    <xf numFmtId="10" fontId="7" fillId="0" borderId="5" xfId="11" applyNumberFormat="1" applyFont="1" applyFill="1" applyBorder="1" applyAlignment="1">
      <alignment horizontal="center"/>
    </xf>
    <xf numFmtId="0" fontId="15" fillId="0" borderId="31" xfId="8" applyFont="1" applyBorder="1" applyAlignment="1">
      <alignment horizontal="center" vertical="center"/>
    </xf>
    <xf numFmtId="0" fontId="15" fillId="0" borderId="32" xfId="8" applyFont="1" applyBorder="1" applyAlignment="1">
      <alignment horizontal="center" vertical="center"/>
    </xf>
    <xf numFmtId="0" fontId="2" fillId="5" borderId="1" xfId="8" applyFont="1" applyFill="1" applyBorder="1" applyAlignment="1">
      <alignment horizontal="center" vertical="center"/>
    </xf>
    <xf numFmtId="0" fontId="7" fillId="0" borderId="12" xfId="8" applyFont="1" applyBorder="1" applyAlignment="1">
      <alignment horizontal="left" vertical="center"/>
    </xf>
    <xf numFmtId="0" fontId="7" fillId="0" borderId="7" xfId="8" applyFont="1" applyBorder="1" applyAlignment="1">
      <alignment horizontal="left" vertical="center"/>
    </xf>
    <xf numFmtId="0" fontId="15" fillId="0" borderId="1" xfId="8" applyFont="1" applyBorder="1" applyAlignment="1">
      <alignment horizontal="left" vertical="center" wrapText="1"/>
    </xf>
    <xf numFmtId="0" fontId="2" fillId="7" borderId="1" xfId="8" applyFont="1" applyFill="1" applyBorder="1" applyAlignment="1">
      <alignment horizontal="center" vertical="center"/>
    </xf>
    <xf numFmtId="0" fontId="15" fillId="0" borderId="1" xfId="8" applyFont="1" applyBorder="1" applyAlignment="1">
      <alignment horizontal="center" vertical="center"/>
    </xf>
    <xf numFmtId="0" fontId="7" fillId="0" borderId="5" xfId="8" applyFont="1" applyBorder="1" applyAlignment="1">
      <alignment horizontal="left" vertical="center"/>
    </xf>
    <xf numFmtId="0" fontId="15" fillId="0" borderId="29" xfId="8" applyFont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65" fontId="15" fillId="0" borderId="1" xfId="0" applyNumberFormat="1" applyFont="1" applyBorder="1" applyAlignment="1">
      <alignment horizontal="center" vertical="center" wrapText="1"/>
    </xf>
    <xf numFmtId="2" fontId="15" fillId="0" borderId="0" xfId="0" applyNumberFormat="1" applyFont="1" applyAlignment="1">
      <alignment horizontal="center" vertical="center" wrapText="1"/>
    </xf>
    <xf numFmtId="4" fontId="15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0" fontId="15" fillId="0" borderId="1" xfId="0" applyNumberFormat="1" applyFont="1" applyBorder="1" applyAlignment="1">
      <alignment horizontal="center" vertical="center" wrapText="1"/>
    </xf>
    <xf numFmtId="0" fontId="15" fillId="0" borderId="6" xfId="0" applyFont="1" applyBorder="1" applyAlignment="1">
      <alignment horizontal="right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8" fillId="0" borderId="6" xfId="0" applyFont="1" applyBorder="1" applyAlignment="1">
      <alignment horizontal="justify" vertical="center" wrapText="1"/>
    </xf>
    <xf numFmtId="0" fontId="15" fillId="0" borderId="0" xfId="0" applyFont="1"/>
    <xf numFmtId="0" fontId="2" fillId="0" borderId="0" xfId="0" quotePrefix="1" applyFont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164" fontId="15" fillId="0" borderId="1" xfId="0" applyNumberFormat="1" applyFont="1" applyBorder="1" applyAlignment="1">
      <alignment horizontal="center" vertical="center" wrapText="1"/>
    </xf>
    <xf numFmtId="4" fontId="15" fillId="0" borderId="1" xfId="0" applyNumberFormat="1" applyFont="1" applyBorder="1" applyAlignment="1">
      <alignment horizontal="center" vertical="center" wrapText="1"/>
    </xf>
    <xf numFmtId="2" fontId="15" fillId="0" borderId="1" xfId="0" applyNumberFormat="1" applyFont="1" applyBorder="1" applyAlignment="1">
      <alignment horizontal="center" vertical="center" wrapText="1"/>
    </xf>
    <xf numFmtId="9" fontId="15" fillId="0" borderId="1" xfId="0" applyNumberFormat="1" applyFont="1" applyBorder="1" applyAlignment="1">
      <alignment horizontal="center" vertical="center" wrapText="1"/>
    </xf>
    <xf numFmtId="9" fontId="15" fillId="0" borderId="0" xfId="0" applyNumberFormat="1" applyFont="1" applyAlignment="1">
      <alignment horizontal="center" vertical="center" wrapText="1"/>
    </xf>
    <xf numFmtId="1" fontId="15" fillId="0" borderId="1" xfId="0" applyNumberFormat="1" applyFont="1" applyBorder="1" applyAlignment="1">
      <alignment horizontal="center" vertical="center" wrapText="1"/>
    </xf>
    <xf numFmtId="0" fontId="15" fillId="0" borderId="5" xfId="0" applyFont="1" applyBorder="1" applyAlignment="1">
      <alignment vertical="center" wrapText="1"/>
    </xf>
    <xf numFmtId="0" fontId="15" fillId="0" borderId="6" xfId="0" applyFont="1" applyBorder="1" applyAlignment="1">
      <alignment vertical="center" wrapText="1"/>
    </xf>
    <xf numFmtId="0" fontId="15" fillId="0" borderId="0" xfId="0" quotePrefix="1" applyFont="1" applyAlignment="1">
      <alignment horizontal="center" vertical="center" wrapText="1"/>
    </xf>
    <xf numFmtId="0" fontId="15" fillId="0" borderId="9" xfId="0" applyFont="1" applyBorder="1" applyAlignment="1">
      <alignment horizontal="left" vertical="center" wrapText="1"/>
    </xf>
    <xf numFmtId="165" fontId="12" fillId="0" borderId="1" xfId="8" applyNumberFormat="1" applyFont="1" applyBorder="1" applyAlignment="1">
      <alignment horizontal="center" vertical="center"/>
    </xf>
    <xf numFmtId="0" fontId="9" fillId="8" borderId="1" xfId="0" applyFont="1" applyFill="1" applyBorder="1" applyAlignment="1">
      <alignment horizontal="center" vertical="center" wrapText="1"/>
    </xf>
    <xf numFmtId="165" fontId="15" fillId="0" borderId="1" xfId="0" applyNumberFormat="1" applyFont="1" applyBorder="1" applyAlignment="1">
      <alignment horizontal="right" vertical="center" wrapText="1"/>
    </xf>
    <xf numFmtId="165" fontId="2" fillId="0" borderId="1" xfId="0" applyNumberFormat="1" applyFont="1" applyBorder="1" applyAlignment="1">
      <alignment horizontal="right" vertical="center" wrapText="1"/>
    </xf>
    <xf numFmtId="165" fontId="15" fillId="0" borderId="9" xfId="0" applyNumberFormat="1" applyFont="1" applyBorder="1" applyAlignment="1">
      <alignment horizontal="right" vertical="center" wrapText="1"/>
    </xf>
    <xf numFmtId="165" fontId="18" fillId="0" borderId="0" xfId="0" applyNumberFormat="1" applyFont="1" applyAlignment="1">
      <alignment horizontal="right" vertical="center" wrapText="1"/>
    </xf>
    <xf numFmtId="0" fontId="22" fillId="0" borderId="0" xfId="8" applyFont="1"/>
    <xf numFmtId="0" fontId="21" fillId="0" borderId="0" xfId="8" applyFont="1" applyAlignment="1">
      <alignment horizontal="center"/>
    </xf>
    <xf numFmtId="0" fontId="21" fillId="0" borderId="0" xfId="8" applyFont="1"/>
    <xf numFmtId="0" fontId="22" fillId="0" borderId="1" xfId="8" applyFont="1" applyBorder="1" applyAlignment="1">
      <alignment horizontal="center" vertical="center"/>
    </xf>
    <xf numFmtId="0" fontId="27" fillId="3" borderId="1" xfId="8" applyFont="1" applyFill="1" applyBorder="1" applyAlignment="1">
      <alignment horizontal="center" vertical="center" wrapText="1"/>
    </xf>
    <xf numFmtId="44" fontId="27" fillId="3" borderId="1" xfId="18" applyFont="1" applyFill="1" applyBorder="1" applyAlignment="1">
      <alignment horizontal="center" vertical="center" wrapText="1"/>
    </xf>
    <xf numFmtId="0" fontId="21" fillId="0" borderId="39" xfId="8" applyFont="1" applyBorder="1" applyAlignment="1">
      <alignment vertical="center"/>
    </xf>
    <xf numFmtId="0" fontId="21" fillId="0" borderId="40" xfId="8" applyFont="1" applyBorder="1" applyAlignment="1">
      <alignment vertical="center"/>
    </xf>
    <xf numFmtId="0" fontId="21" fillId="0" borderId="34" xfId="8" applyFont="1" applyBorder="1" applyAlignment="1">
      <alignment horizontal="left" vertical="center" wrapText="1"/>
    </xf>
    <xf numFmtId="0" fontId="24" fillId="0" borderId="37" xfId="8" applyFont="1" applyBorder="1" applyAlignment="1">
      <alignment vertical="center" wrapText="1"/>
    </xf>
    <xf numFmtId="0" fontId="24" fillId="0" borderId="44" xfId="8" applyFont="1" applyBorder="1" applyAlignment="1">
      <alignment vertical="center" wrapText="1"/>
    </xf>
    <xf numFmtId="0" fontId="24" fillId="0" borderId="1" xfId="8" applyFont="1" applyBorder="1" applyAlignment="1">
      <alignment horizontal="center" vertical="center"/>
    </xf>
    <xf numFmtId="0" fontId="21" fillId="0" borderId="40" xfId="8" applyFont="1" applyBorder="1" applyAlignment="1">
      <alignment horizontal="center" vertical="center"/>
    </xf>
    <xf numFmtId="165" fontId="25" fillId="0" borderId="11" xfId="18" applyNumberFormat="1" applyFont="1" applyBorder="1" applyAlignment="1">
      <alignment vertical="center"/>
    </xf>
    <xf numFmtId="165" fontId="25" fillId="0" borderId="38" xfId="18" applyNumberFormat="1" applyFont="1" applyBorder="1" applyAlignment="1">
      <alignment vertical="center"/>
    </xf>
    <xf numFmtId="165" fontId="25" fillId="0" borderId="1" xfId="18" applyNumberFormat="1" applyFont="1" applyBorder="1" applyAlignment="1">
      <alignment vertical="center"/>
    </xf>
    <xf numFmtId="165" fontId="25" fillId="0" borderId="43" xfId="18" applyNumberFormat="1" applyFont="1" applyBorder="1" applyAlignment="1">
      <alignment vertical="center"/>
    </xf>
    <xf numFmtId="165" fontId="21" fillId="0" borderId="40" xfId="8" applyNumberFormat="1" applyFont="1" applyBorder="1" applyAlignment="1">
      <alignment horizontal="right" vertical="center"/>
    </xf>
    <xf numFmtId="165" fontId="21" fillId="0" borderId="41" xfId="8" applyNumberFormat="1" applyFont="1" applyBorder="1" applyAlignment="1">
      <alignment horizontal="right" vertical="center"/>
    </xf>
    <xf numFmtId="0" fontId="21" fillId="0" borderId="34" xfId="8" applyFont="1" applyBorder="1" applyAlignment="1">
      <alignment vertical="center" wrapText="1"/>
    </xf>
    <xf numFmtId="165" fontId="2" fillId="10" borderId="1" xfId="0" applyNumberFormat="1" applyFont="1" applyFill="1" applyBorder="1" applyAlignment="1">
      <alignment horizontal="right" vertical="center" wrapText="1"/>
    </xf>
    <xf numFmtId="0" fontId="15" fillId="8" borderId="1" xfId="0" applyFont="1" applyFill="1" applyBorder="1" applyAlignment="1">
      <alignment horizontal="center" vertical="center" wrapText="1"/>
    </xf>
    <xf numFmtId="3" fontId="15" fillId="8" borderId="1" xfId="0" applyNumberFormat="1" applyFont="1" applyFill="1" applyBorder="1" applyAlignment="1">
      <alignment horizontal="center" vertical="center" wrapText="1"/>
    </xf>
    <xf numFmtId="0" fontId="15" fillId="8" borderId="11" xfId="0" applyFont="1" applyFill="1" applyBorder="1" applyAlignment="1">
      <alignment horizontal="center" vertical="center" wrapText="1"/>
    </xf>
    <xf numFmtId="0" fontId="15" fillId="11" borderId="1" xfId="0" applyFont="1" applyFill="1" applyBorder="1" applyAlignment="1">
      <alignment horizontal="center" vertical="center" wrapText="1"/>
    </xf>
    <xf numFmtId="0" fontId="15" fillId="11" borderId="11" xfId="0" applyFont="1" applyFill="1" applyBorder="1" applyAlignment="1">
      <alignment horizontal="center" vertical="center" wrapText="1"/>
    </xf>
    <xf numFmtId="2" fontId="15" fillId="11" borderId="11" xfId="0" applyNumberFormat="1" applyFont="1" applyFill="1" applyBorder="1" applyAlignment="1">
      <alignment horizontal="center" vertical="center" wrapText="1"/>
    </xf>
    <xf numFmtId="4" fontId="15" fillId="11" borderId="1" xfId="0" applyNumberFormat="1" applyFont="1" applyFill="1" applyBorder="1" applyAlignment="1">
      <alignment horizontal="center" vertical="center" wrapText="1"/>
    </xf>
    <xf numFmtId="10" fontId="15" fillId="0" borderId="1" xfId="11" applyNumberFormat="1" applyFont="1" applyBorder="1" applyAlignment="1">
      <alignment horizontal="center"/>
    </xf>
    <xf numFmtId="10" fontId="15" fillId="0" borderId="1" xfId="8" applyNumberFormat="1" applyFont="1" applyBorder="1" applyAlignment="1">
      <alignment horizontal="center" vertical="center"/>
    </xf>
    <xf numFmtId="10" fontId="2" fillId="0" borderId="1" xfId="8" applyNumberFormat="1" applyFont="1" applyBorder="1" applyAlignment="1">
      <alignment horizontal="center" vertical="center"/>
    </xf>
    <xf numFmtId="10" fontId="15" fillId="0" borderId="0" xfId="8" applyNumberFormat="1" applyFont="1"/>
    <xf numFmtId="10" fontId="2" fillId="6" borderId="1" xfId="8" applyNumberFormat="1" applyFont="1" applyFill="1" applyBorder="1" applyAlignment="1">
      <alignment horizontal="center" vertical="center"/>
    </xf>
    <xf numFmtId="173" fontId="2" fillId="0" borderId="1" xfId="0" applyNumberFormat="1" applyFont="1" applyBorder="1" applyAlignment="1">
      <alignment horizontal="right" vertical="center" wrapText="1"/>
    </xf>
    <xf numFmtId="165" fontId="2" fillId="8" borderId="1" xfId="0" applyNumberFormat="1" applyFont="1" applyFill="1" applyBorder="1" applyAlignment="1">
      <alignment horizontal="right" vertical="center" wrapText="1"/>
    </xf>
    <xf numFmtId="173" fontId="27" fillId="3" borderId="1" xfId="18" applyNumberFormat="1" applyFont="1" applyFill="1" applyBorder="1" applyAlignment="1">
      <alignment vertical="center" wrapText="1"/>
    </xf>
    <xf numFmtId="0" fontId="15" fillId="0" borderId="5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left" vertical="center" wrapText="1"/>
    </xf>
    <xf numFmtId="2" fontId="0" fillId="0" borderId="0" xfId="0" applyNumberFormat="1"/>
    <xf numFmtId="2" fontId="9" fillId="0" borderId="6" xfId="8" applyNumberFormat="1" applyFont="1" applyBorder="1"/>
    <xf numFmtId="2" fontId="7" fillId="0" borderId="6" xfId="8" applyNumberFormat="1" applyFont="1" applyBorder="1"/>
    <xf numFmtId="0" fontId="15" fillId="0" borderId="5" xfId="0" applyFont="1" applyBorder="1" applyAlignment="1">
      <alignment horizontal="center" wrapText="1"/>
    </xf>
    <xf numFmtId="175" fontId="7" fillId="0" borderId="1" xfId="8" applyNumberFormat="1" applyFont="1" applyBorder="1"/>
    <xf numFmtId="44" fontId="9" fillId="0" borderId="1" xfId="31" applyFont="1" applyBorder="1"/>
    <xf numFmtId="44" fontId="9" fillId="0" borderId="1" xfId="31" applyFont="1" applyFill="1" applyBorder="1"/>
    <xf numFmtId="0" fontId="30" fillId="0" borderId="0" xfId="0" applyFont="1"/>
    <xf numFmtId="0" fontId="0" fillId="0" borderId="1" xfId="0" applyBorder="1" applyAlignment="1">
      <alignment horizontal="center"/>
    </xf>
    <xf numFmtId="0" fontId="12" fillId="7" borderId="1" xfId="8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wrapText="1"/>
    </xf>
    <xf numFmtId="0" fontId="9" fillId="7" borderId="1" xfId="8" applyFont="1" applyFill="1" applyBorder="1" applyAlignment="1">
      <alignment horizontal="center" vertical="center" wrapText="1"/>
    </xf>
    <xf numFmtId="0" fontId="9" fillId="7" borderId="1" xfId="8" applyFont="1" applyFill="1" applyBorder="1"/>
    <xf numFmtId="4" fontId="9" fillId="6" borderId="7" xfId="8" applyNumberFormat="1" applyFont="1" applyFill="1" applyBorder="1" applyAlignment="1">
      <alignment horizontal="center" vertical="center"/>
    </xf>
    <xf numFmtId="164" fontId="15" fillId="0" borderId="0" xfId="0" applyNumberFormat="1" applyFont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center" vertical="center" wrapText="1"/>
      <protection locked="0"/>
    </xf>
    <xf numFmtId="0" fontId="15" fillId="0" borderId="10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3" fontId="15" fillId="8" borderId="1" xfId="0" applyNumberFormat="1" applyFont="1" applyFill="1" applyBorder="1" applyAlignment="1" applyProtection="1">
      <alignment horizontal="center" vertical="center" wrapText="1"/>
      <protection locked="0"/>
    </xf>
    <xf numFmtId="0" fontId="15" fillId="8" borderId="11" xfId="0" applyFont="1" applyFill="1" applyBorder="1" applyAlignment="1" applyProtection="1">
      <alignment horizontal="center" vertical="center" wrapText="1"/>
      <protection locked="0"/>
    </xf>
    <xf numFmtId="0" fontId="15" fillId="11" borderId="1" xfId="0" applyFont="1" applyFill="1" applyBorder="1" applyAlignment="1" applyProtection="1">
      <alignment horizontal="center" vertical="center" wrapText="1"/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0" fontId="2" fillId="9" borderId="1" xfId="0" applyFont="1" applyFill="1" applyBorder="1" applyAlignment="1" applyProtection="1">
      <alignment horizontal="center" vertical="center" wrapText="1"/>
      <protection locked="0"/>
    </xf>
    <xf numFmtId="165" fontId="15" fillId="0" borderId="1" xfId="0" applyNumberFormat="1" applyFont="1" applyBorder="1" applyAlignment="1" applyProtection="1">
      <alignment horizontal="right" vertical="center" wrapText="1"/>
      <protection locked="0"/>
    </xf>
    <xf numFmtId="165" fontId="2" fillId="0" borderId="1" xfId="0" applyNumberFormat="1" applyFont="1" applyBorder="1" applyAlignment="1" applyProtection="1">
      <alignment horizontal="right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164" fontId="15" fillId="0" borderId="10" xfId="0" applyNumberFormat="1" applyFont="1" applyBorder="1" applyAlignment="1" applyProtection="1">
      <alignment horizontal="center" vertical="center" wrapText="1"/>
      <protection locked="0"/>
    </xf>
    <xf numFmtId="0" fontId="15" fillId="0" borderId="6" xfId="0" applyFont="1" applyBorder="1" applyAlignment="1" applyProtection="1">
      <alignment horizontal="right" vertical="center" wrapText="1"/>
      <protection locked="0"/>
    </xf>
    <xf numFmtId="10" fontId="15" fillId="0" borderId="1" xfId="0" applyNumberFormat="1" applyFont="1" applyBorder="1" applyAlignment="1" applyProtection="1">
      <alignment horizontal="center" vertical="center" wrapText="1"/>
      <protection locked="0"/>
    </xf>
    <xf numFmtId="10" fontId="2" fillId="0" borderId="1" xfId="0" applyNumberFormat="1" applyFont="1" applyBorder="1" applyAlignment="1" applyProtection="1">
      <alignment horizontal="center" vertical="center" wrapText="1"/>
      <protection locked="0"/>
    </xf>
    <xf numFmtId="2" fontId="15" fillId="0" borderId="0" xfId="0" applyNumberFormat="1" applyFont="1" applyAlignment="1" applyProtection="1">
      <alignment horizontal="center" vertical="center" wrapText="1"/>
      <protection locked="0"/>
    </xf>
    <xf numFmtId="0" fontId="18" fillId="0" borderId="6" xfId="0" applyFont="1" applyBorder="1" applyAlignment="1" applyProtection="1">
      <alignment horizontal="justify" vertical="center" wrapText="1"/>
      <protection locked="0"/>
    </xf>
    <xf numFmtId="0" fontId="15" fillId="0" borderId="0" xfId="0" applyFont="1" applyProtection="1">
      <protection locked="0"/>
    </xf>
    <xf numFmtId="0" fontId="2" fillId="0" borderId="0" xfId="0" quotePrefix="1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horizontal="left" vertical="center" wrapText="1"/>
      <protection locked="0"/>
    </xf>
    <xf numFmtId="165" fontId="18" fillId="0" borderId="0" xfId="0" applyNumberFormat="1" applyFont="1" applyAlignment="1" applyProtection="1">
      <alignment horizontal="right" vertical="center" wrapText="1"/>
      <protection locked="0"/>
    </xf>
    <xf numFmtId="164" fontId="2" fillId="0" borderId="0" xfId="0" applyNumberFormat="1" applyFont="1" applyAlignment="1" applyProtection="1">
      <alignment horizontal="center" vertical="center" wrapText="1"/>
      <protection locked="0"/>
    </xf>
    <xf numFmtId="4" fontId="2" fillId="0" borderId="0" xfId="0" applyNumberFormat="1" applyFont="1" applyAlignment="1" applyProtection="1">
      <alignment horizontal="center" vertical="center" wrapText="1"/>
      <protection locked="0"/>
    </xf>
    <xf numFmtId="164" fontId="15" fillId="0" borderId="1" xfId="0" applyNumberFormat="1" applyFont="1" applyBorder="1" applyAlignment="1" applyProtection="1">
      <alignment horizontal="center" vertical="center" wrapText="1"/>
      <protection locked="0"/>
    </xf>
    <xf numFmtId="4" fontId="15" fillId="0" borderId="1" xfId="0" applyNumberFormat="1" applyFont="1" applyBorder="1" applyAlignment="1" applyProtection="1">
      <alignment horizontal="center" vertical="center" wrapText="1"/>
      <protection locked="0"/>
    </xf>
    <xf numFmtId="2" fontId="15" fillId="0" borderId="1" xfId="0" applyNumberFormat="1" applyFont="1" applyBorder="1" applyAlignment="1" applyProtection="1">
      <alignment horizontal="center" vertical="center" wrapText="1"/>
      <protection locked="0"/>
    </xf>
    <xf numFmtId="9" fontId="15" fillId="0" borderId="1" xfId="0" applyNumberFormat="1" applyFont="1" applyBorder="1" applyAlignment="1" applyProtection="1">
      <alignment horizontal="center" vertical="center" wrapText="1"/>
      <protection locked="0"/>
    </xf>
    <xf numFmtId="9" fontId="15" fillId="0" borderId="0" xfId="0" applyNumberFormat="1" applyFont="1" applyAlignment="1" applyProtection="1">
      <alignment horizontal="center" vertical="center" wrapText="1"/>
      <protection locked="0"/>
    </xf>
    <xf numFmtId="4" fontId="15" fillId="0" borderId="0" xfId="0" applyNumberFormat="1" applyFont="1" applyAlignment="1" applyProtection="1">
      <alignment horizontal="center" vertical="center" wrapText="1"/>
      <protection locked="0"/>
    </xf>
    <xf numFmtId="1" fontId="15" fillId="0" borderId="1" xfId="0" applyNumberFormat="1" applyFont="1" applyBorder="1" applyAlignment="1" applyProtection="1">
      <alignment horizontal="center" vertical="center" wrapText="1"/>
      <protection locked="0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15" fillId="0" borderId="5" xfId="0" applyFont="1" applyBorder="1" applyAlignment="1" applyProtection="1">
      <alignment vertical="center" wrapText="1"/>
      <protection locked="0"/>
    </xf>
    <xf numFmtId="0" fontId="15" fillId="0" borderId="6" xfId="0" applyFont="1" applyBorder="1" applyAlignment="1" applyProtection="1">
      <alignment vertical="center" wrapText="1"/>
      <protection locked="0"/>
    </xf>
    <xf numFmtId="0" fontId="15" fillId="0" borderId="0" xfId="0" quotePrefix="1" applyFont="1" applyAlignment="1" applyProtection="1">
      <alignment horizontal="center" vertical="center" wrapText="1"/>
      <protection locked="0"/>
    </xf>
    <xf numFmtId="0" fontId="15" fillId="0" borderId="9" xfId="0" applyFont="1" applyBorder="1" applyAlignment="1" applyProtection="1">
      <alignment horizontal="left" vertical="center" wrapText="1"/>
      <protection locked="0"/>
    </xf>
    <xf numFmtId="165" fontId="15" fillId="0" borderId="9" xfId="0" applyNumberFormat="1" applyFont="1" applyBorder="1" applyAlignment="1" applyProtection="1">
      <alignment horizontal="right" vertical="center" wrapText="1"/>
      <protection locked="0"/>
    </xf>
    <xf numFmtId="165" fontId="2" fillId="10" borderId="1" xfId="0" applyNumberFormat="1" applyFont="1" applyFill="1" applyBorder="1" applyAlignment="1" applyProtection="1">
      <alignment horizontal="right" vertical="center" wrapText="1"/>
      <protection locked="0"/>
    </xf>
    <xf numFmtId="0" fontId="9" fillId="8" borderId="1" xfId="0" applyFont="1" applyFill="1" applyBorder="1" applyAlignment="1" applyProtection="1">
      <alignment horizontal="center" vertical="center" wrapText="1"/>
      <protection locked="0"/>
    </xf>
    <xf numFmtId="173" fontId="2" fillId="8" borderId="1" xfId="0" applyNumberFormat="1" applyFont="1" applyFill="1" applyBorder="1" applyAlignment="1" applyProtection="1">
      <alignment horizontal="right" vertical="center" wrapText="1"/>
      <protection locked="0"/>
    </xf>
    <xf numFmtId="0" fontId="18" fillId="0" borderId="6" xfId="0" applyFont="1" applyBorder="1" applyAlignment="1" applyProtection="1">
      <alignment vertical="center" wrapText="1"/>
      <protection locked="0"/>
    </xf>
    <xf numFmtId="164" fontId="15" fillId="0" borderId="0" xfId="0" applyNumberFormat="1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64" fontId="15" fillId="0" borderId="10" xfId="0" applyNumberFormat="1" applyFont="1" applyBorder="1" applyAlignment="1">
      <alignment horizontal="left" vertical="center" wrapText="1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left" vertical="center" wrapText="1"/>
    </xf>
    <xf numFmtId="0" fontId="32" fillId="0" borderId="10" xfId="0" applyFont="1" applyBorder="1" applyAlignment="1">
      <alignment vertical="center" wrapText="1"/>
    </xf>
    <xf numFmtId="0" fontId="32" fillId="0" borderId="0" xfId="0" applyFont="1" applyAlignment="1">
      <alignment vertical="center" wrapText="1"/>
    </xf>
    <xf numFmtId="164" fontId="31" fillId="0" borderId="0" xfId="0" applyNumberFormat="1" applyFont="1" applyAlignment="1">
      <alignment horizontal="left" vertical="center" wrapText="1"/>
    </xf>
    <xf numFmtId="166" fontId="31" fillId="0" borderId="0" xfId="0" applyNumberFormat="1" applyFont="1" applyAlignment="1">
      <alignment horizontal="left" vertical="center" wrapText="1"/>
    </xf>
    <xf numFmtId="0" fontId="31" fillId="0" borderId="10" xfId="0" applyFont="1" applyBorder="1" applyAlignment="1" applyProtection="1">
      <alignment vertical="center" wrapText="1"/>
      <protection locked="0"/>
    </xf>
    <xf numFmtId="0" fontId="31" fillId="0" borderId="0" xfId="0" applyFont="1" applyAlignment="1" applyProtection="1">
      <alignment vertical="center" wrapText="1"/>
      <protection locked="0"/>
    </xf>
    <xf numFmtId="0" fontId="32" fillId="0" borderId="10" xfId="0" applyFont="1" applyBorder="1" applyAlignment="1" applyProtection="1">
      <alignment vertical="center" wrapText="1"/>
      <protection locked="0"/>
    </xf>
    <xf numFmtId="0" fontId="32" fillId="0" borderId="0" xfId="0" applyFont="1" applyAlignment="1" applyProtection="1">
      <alignment vertical="center" wrapText="1"/>
      <protection locked="0"/>
    </xf>
    <xf numFmtId="0" fontId="15" fillId="0" borderId="11" xfId="0" applyFont="1" applyBorder="1" applyAlignment="1" applyProtection="1">
      <alignment horizontal="center" vertical="center" wrapText="1"/>
      <protection locked="0"/>
    </xf>
    <xf numFmtId="0" fontId="15" fillId="8" borderId="1" xfId="0" applyFont="1" applyFill="1" applyBorder="1" applyAlignment="1" applyProtection="1">
      <alignment horizontal="center" vertical="center" wrapText="1"/>
      <protection locked="0"/>
    </xf>
    <xf numFmtId="165" fontId="15" fillId="0" borderId="1" xfId="0" applyNumberFormat="1" applyFont="1" applyBorder="1" applyAlignment="1" applyProtection="1">
      <alignment horizontal="center" vertical="center" wrapText="1"/>
      <protection locked="0"/>
    </xf>
    <xf numFmtId="165" fontId="33" fillId="12" borderId="1" xfId="0" applyNumberFormat="1" applyFont="1" applyFill="1" applyBorder="1" applyAlignment="1">
      <alignment horizontal="center" vertical="center" wrapText="1"/>
    </xf>
    <xf numFmtId="10" fontId="33" fillId="13" borderId="1" xfId="0" applyNumberFormat="1" applyFont="1" applyFill="1" applyBorder="1" applyAlignment="1">
      <alignment horizontal="center" vertical="center" wrapText="1"/>
    </xf>
    <xf numFmtId="3" fontId="33" fillId="12" borderId="1" xfId="0" applyNumberFormat="1" applyFont="1" applyFill="1" applyBorder="1" applyAlignment="1">
      <alignment horizontal="center" vertical="center" wrapText="1"/>
    </xf>
    <xf numFmtId="9" fontId="33" fillId="12" borderId="1" xfId="0" applyNumberFormat="1" applyFont="1" applyFill="1" applyBorder="1" applyAlignment="1">
      <alignment horizontal="center" vertical="center" wrapText="1"/>
    </xf>
    <xf numFmtId="165" fontId="33" fillId="12" borderId="11" xfId="0" applyNumberFormat="1" applyFont="1" applyFill="1" applyBorder="1" applyAlignment="1">
      <alignment horizontal="center" vertical="center" wrapText="1"/>
    </xf>
    <xf numFmtId="4" fontId="33" fillId="12" borderId="1" xfId="0" applyNumberFormat="1" applyFont="1" applyFill="1" applyBorder="1" applyAlignment="1">
      <alignment horizontal="center" vertical="center" wrapText="1"/>
    </xf>
    <xf numFmtId="165" fontId="33" fillId="15" borderId="11" xfId="0" applyNumberFormat="1" applyFont="1" applyFill="1" applyBorder="1" applyAlignment="1">
      <alignment horizontal="center" vertical="center" wrapText="1"/>
    </xf>
    <xf numFmtId="165" fontId="33" fillId="15" borderId="1" xfId="0" applyNumberFormat="1" applyFont="1" applyFill="1" applyBorder="1" applyAlignment="1">
      <alignment horizontal="center" vertical="center" wrapText="1"/>
    </xf>
    <xf numFmtId="2" fontId="33" fillId="13" borderId="1" xfId="7" applyNumberFormat="1" applyFont="1" applyFill="1" applyBorder="1" applyAlignment="1">
      <alignment horizontal="center" vertical="center" wrapText="1"/>
    </xf>
    <xf numFmtId="10" fontId="33" fillId="13" borderId="1" xfId="7" applyNumberFormat="1" applyFont="1" applyFill="1" applyBorder="1" applyAlignment="1">
      <alignment horizontal="center" vertical="center" wrapText="1"/>
    </xf>
    <xf numFmtId="2" fontId="33" fillId="12" borderId="11" xfId="0" applyNumberFormat="1" applyFont="1" applyFill="1" applyBorder="1" applyAlignment="1">
      <alignment horizontal="center" vertical="center" wrapText="1"/>
    </xf>
    <xf numFmtId="165" fontId="33" fillId="13" borderId="1" xfId="0" applyNumberFormat="1" applyFont="1" applyFill="1" applyBorder="1" applyAlignment="1">
      <alignment horizontal="right" vertical="center" wrapText="1"/>
    </xf>
    <xf numFmtId="165" fontId="33" fillId="12" borderId="1" xfId="0" applyNumberFormat="1" applyFont="1" applyFill="1" applyBorder="1" applyAlignment="1">
      <alignment horizontal="right" vertical="center" wrapText="1"/>
    </xf>
    <xf numFmtId="10" fontId="33" fillId="12" borderId="1" xfId="0" applyNumberFormat="1" applyFont="1" applyFill="1" applyBorder="1" applyAlignment="1">
      <alignment horizontal="center" vertical="center" wrapText="1"/>
    </xf>
    <xf numFmtId="165" fontId="33" fillId="12" borderId="1" xfId="0" applyNumberFormat="1" applyFont="1" applyFill="1" applyBorder="1" applyAlignment="1" applyProtection="1">
      <alignment horizontal="center" vertical="center" wrapText="1"/>
      <protection locked="0"/>
    </xf>
    <xf numFmtId="10" fontId="33" fillId="14" borderId="1" xfId="0" applyNumberFormat="1" applyFont="1" applyFill="1" applyBorder="1" applyAlignment="1" applyProtection="1">
      <alignment horizontal="center" vertical="center" wrapText="1"/>
      <protection locked="0"/>
    </xf>
    <xf numFmtId="3" fontId="33" fillId="12" borderId="1" xfId="0" applyNumberFormat="1" applyFont="1" applyFill="1" applyBorder="1" applyAlignment="1" applyProtection="1">
      <alignment horizontal="center" vertical="center" wrapText="1"/>
      <protection locked="0"/>
    </xf>
    <xf numFmtId="9" fontId="33" fillId="12" borderId="1" xfId="0" applyNumberFormat="1" applyFont="1" applyFill="1" applyBorder="1" applyAlignment="1" applyProtection="1">
      <alignment horizontal="center" vertical="center" wrapText="1"/>
      <protection locked="0"/>
    </xf>
    <xf numFmtId="165" fontId="33" fillId="12" borderId="11" xfId="0" applyNumberFormat="1" applyFont="1" applyFill="1" applyBorder="1" applyAlignment="1" applyProtection="1">
      <alignment horizontal="center" vertical="center" wrapText="1"/>
      <protection locked="0"/>
    </xf>
    <xf numFmtId="4" fontId="33" fillId="12" borderId="1" xfId="0" applyNumberFormat="1" applyFont="1" applyFill="1" applyBorder="1" applyAlignment="1" applyProtection="1">
      <alignment horizontal="center" vertical="center" wrapText="1"/>
      <protection locked="0"/>
    </xf>
    <xf numFmtId="10" fontId="33" fillId="13" borderId="1" xfId="0" applyNumberFormat="1" applyFont="1" applyFill="1" applyBorder="1" applyAlignment="1" applyProtection="1">
      <alignment horizontal="center" vertical="center" wrapText="1"/>
      <protection locked="0"/>
    </xf>
    <xf numFmtId="2" fontId="33" fillId="13" borderId="1" xfId="7" applyNumberFormat="1" applyFont="1" applyFill="1" applyBorder="1" applyAlignment="1" applyProtection="1">
      <alignment horizontal="center" vertical="center" wrapText="1"/>
      <protection locked="0"/>
    </xf>
    <xf numFmtId="10" fontId="33" fillId="13" borderId="1" xfId="7" applyNumberFormat="1" applyFont="1" applyFill="1" applyBorder="1" applyAlignment="1" applyProtection="1">
      <alignment horizontal="center" vertical="center" wrapText="1"/>
      <protection locked="0"/>
    </xf>
    <xf numFmtId="2" fontId="33" fillId="12" borderId="11" xfId="0" applyNumberFormat="1" applyFont="1" applyFill="1" applyBorder="1" applyAlignment="1" applyProtection="1">
      <alignment horizontal="center" vertical="center" wrapText="1"/>
      <protection locked="0"/>
    </xf>
    <xf numFmtId="165" fontId="33" fillId="13" borderId="1" xfId="0" applyNumberFormat="1" applyFont="1" applyFill="1" applyBorder="1" applyAlignment="1" applyProtection="1">
      <alignment horizontal="right" vertical="center" wrapText="1"/>
      <protection locked="0"/>
    </xf>
    <xf numFmtId="165" fontId="33" fillId="12" borderId="1" xfId="0" applyNumberFormat="1" applyFont="1" applyFill="1" applyBorder="1" applyAlignment="1" applyProtection="1">
      <alignment horizontal="right" vertical="center" wrapText="1"/>
      <protection locked="0"/>
    </xf>
    <xf numFmtId="10" fontId="33" fillId="12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7" borderId="1" xfId="8" applyFont="1" applyFill="1" applyBorder="1" applyAlignment="1">
      <alignment horizontal="center" vertical="center" wrapText="1"/>
    </xf>
    <xf numFmtId="0" fontId="21" fillId="0" borderId="0" xfId="8" applyFont="1" applyAlignment="1">
      <alignment horizontal="center" vertical="center" wrapText="1"/>
    </xf>
    <xf numFmtId="0" fontId="23" fillId="3" borderId="1" xfId="8" applyFont="1" applyFill="1" applyBorder="1" applyAlignment="1">
      <alignment horizontal="center" vertical="center" wrapText="1"/>
    </xf>
    <xf numFmtId="0" fontId="24" fillId="0" borderId="11" xfId="8" applyFont="1" applyBorder="1" applyAlignment="1">
      <alignment horizontal="center" vertical="center"/>
    </xf>
    <xf numFmtId="165" fontId="33" fillId="12" borderId="1" xfId="8" applyNumberFormat="1" applyFont="1" applyFill="1" applyBorder="1" applyAlignment="1">
      <alignment horizontal="center"/>
    </xf>
    <xf numFmtId="175" fontId="33" fillId="12" borderId="1" xfId="8" applyNumberFormat="1" applyFont="1" applyFill="1" applyBorder="1"/>
    <xf numFmtId="10" fontId="33" fillId="12" borderId="1" xfId="11" applyNumberFormat="1" applyFont="1" applyFill="1" applyBorder="1" applyAlignment="1">
      <alignment horizontal="center"/>
    </xf>
    <xf numFmtId="0" fontId="23" fillId="3" borderId="43" xfId="8" applyFont="1" applyFill="1" applyBorder="1" applyAlignment="1">
      <alignment horizontal="center" vertical="center" wrapText="1"/>
    </xf>
    <xf numFmtId="174" fontId="27" fillId="3" borderId="43" xfId="18" applyNumberFormat="1" applyFont="1" applyFill="1" applyBorder="1" applyAlignment="1">
      <alignment horizontal="center" vertical="center" wrapText="1"/>
    </xf>
    <xf numFmtId="44" fontId="29" fillId="3" borderId="53" xfId="18" applyFont="1" applyFill="1" applyBorder="1" applyAlignment="1">
      <alignment horizontal="center" vertical="center" wrapText="1"/>
    </xf>
    <xf numFmtId="174" fontId="29" fillId="3" borderId="54" xfId="18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0" fontId="15" fillId="0" borderId="1" xfId="11" applyNumberFormat="1" applyFont="1" applyFill="1" applyBorder="1" applyAlignment="1">
      <alignment horizontal="center" vertical="center"/>
    </xf>
    <xf numFmtId="10" fontId="15" fillId="0" borderId="1" xfId="11" applyNumberFormat="1" applyFont="1" applyBorder="1" applyAlignment="1">
      <alignment horizontal="center" vertical="center"/>
    </xf>
    <xf numFmtId="10" fontId="15" fillId="12" borderId="1" xfId="8" applyNumberFormat="1" applyFont="1" applyFill="1" applyBorder="1" applyAlignment="1">
      <alignment horizontal="center" vertical="center"/>
    </xf>
    <xf numFmtId="10" fontId="15" fillId="16" borderId="1" xfId="8" applyNumberFormat="1" applyFont="1" applyFill="1" applyBorder="1" applyAlignment="1" applyProtection="1">
      <alignment horizontal="center" vertical="center"/>
      <protection locked="0"/>
    </xf>
    <xf numFmtId="166" fontId="15" fillId="16" borderId="1" xfId="8" applyNumberFormat="1" applyFont="1" applyFill="1" applyBorder="1" applyAlignment="1" applyProtection="1">
      <alignment horizontal="center" vertical="center"/>
      <protection locked="0"/>
    </xf>
    <xf numFmtId="10" fontId="15" fillId="12" borderId="1" xfId="11" applyNumberFormat="1" applyFont="1" applyFill="1" applyBorder="1" applyAlignment="1">
      <alignment horizontal="center" vertical="center"/>
    </xf>
    <xf numFmtId="0" fontId="15" fillId="16" borderId="1" xfId="8" applyFont="1" applyFill="1" applyBorder="1" applyAlignment="1" applyProtection="1">
      <alignment horizontal="center" vertical="center"/>
      <protection locked="0"/>
    </xf>
    <xf numFmtId="10" fontId="15" fillId="12" borderId="25" xfId="11" applyNumberFormat="1" applyFont="1" applyFill="1" applyBorder="1" applyAlignment="1">
      <alignment horizontal="center" vertical="center"/>
    </xf>
    <xf numFmtId="0" fontId="15" fillId="16" borderId="16" xfId="8" applyFont="1" applyFill="1" applyBorder="1" applyAlignment="1" applyProtection="1">
      <alignment horizontal="center" vertical="center"/>
      <protection locked="0"/>
    </xf>
    <xf numFmtId="10" fontId="15" fillId="16" borderId="16" xfId="8" applyNumberFormat="1" applyFont="1" applyFill="1" applyBorder="1" applyAlignment="1" applyProtection="1">
      <alignment horizontal="center" vertical="center"/>
      <protection locked="0"/>
    </xf>
    <xf numFmtId="10" fontId="15" fillId="17" borderId="24" xfId="11" applyNumberFormat="1" applyFont="1" applyFill="1" applyBorder="1" applyAlignment="1">
      <alignment horizontal="center" vertical="center"/>
    </xf>
    <xf numFmtId="0" fontId="3" fillId="0" borderId="0" xfId="0" applyFont="1"/>
    <xf numFmtId="0" fontId="2" fillId="9" borderId="1" xfId="0" applyFont="1" applyFill="1" applyBorder="1" applyAlignment="1">
      <alignment horizontal="center" vertical="center" wrapText="1"/>
    </xf>
    <xf numFmtId="0" fontId="24" fillId="9" borderId="35" xfId="8" applyFont="1" applyFill="1" applyBorder="1" applyAlignment="1">
      <alignment horizontal="center" vertical="center"/>
    </xf>
    <xf numFmtId="0" fontId="24" fillId="9" borderId="36" xfId="8" applyFont="1" applyFill="1" applyBorder="1" applyAlignment="1">
      <alignment horizontal="center" vertical="center" wrapText="1"/>
    </xf>
    <xf numFmtId="0" fontId="24" fillId="9" borderId="36" xfId="8" applyFont="1" applyFill="1" applyBorder="1" applyAlignment="1">
      <alignment horizontal="center" vertical="center"/>
    </xf>
    <xf numFmtId="0" fontId="21" fillId="9" borderId="42" xfId="8" applyFont="1" applyFill="1" applyBorder="1" applyAlignment="1">
      <alignment horizontal="center" vertical="center" wrapText="1"/>
    </xf>
    <xf numFmtId="44" fontId="24" fillId="9" borderId="36" xfId="18" applyFont="1" applyFill="1" applyBorder="1" applyAlignment="1">
      <alignment horizontal="center" vertical="center" wrapText="1"/>
    </xf>
    <xf numFmtId="44" fontId="24" fillId="9" borderId="45" xfId="18" applyFont="1" applyFill="1" applyBorder="1" applyAlignment="1">
      <alignment horizontal="center" vertical="center" wrapText="1"/>
    </xf>
    <xf numFmtId="0" fontId="33" fillId="12" borderId="1" xfId="8" applyFont="1" applyFill="1" applyBorder="1" applyAlignment="1">
      <alignment horizontal="center" vertical="center"/>
    </xf>
    <xf numFmtId="0" fontId="2" fillId="12" borderId="5" xfId="0" applyFont="1" applyFill="1" applyBorder="1" applyAlignment="1">
      <alignment horizontal="left" vertical="center"/>
    </xf>
    <xf numFmtId="0" fontId="2" fillId="12" borderId="6" xfId="0" applyFont="1" applyFill="1" applyBorder="1" applyAlignment="1">
      <alignment horizontal="left" vertical="center"/>
    </xf>
    <xf numFmtId="0" fontId="2" fillId="12" borderId="7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2" fillId="0" borderId="0" xfId="0" applyFont="1" applyAlignment="1" applyProtection="1">
      <alignment horizontal="center" vertical="center" wrapText="1"/>
      <protection locked="0"/>
    </xf>
    <xf numFmtId="0" fontId="31" fillId="0" borderId="0" xfId="0" applyFont="1" applyAlignment="1" applyProtection="1">
      <alignment horizontal="center" vertical="center" wrapText="1"/>
      <protection locked="0"/>
    </xf>
    <xf numFmtId="0" fontId="15" fillId="0" borderId="5" xfId="0" applyFont="1" applyBorder="1" applyAlignment="1" applyProtection="1">
      <alignment horizontal="center" vertical="center" wrapText="1"/>
      <protection locked="0"/>
    </xf>
    <xf numFmtId="0" fontId="15" fillId="0" borderId="6" xfId="0" applyFont="1" applyBorder="1" applyAlignment="1" applyProtection="1">
      <alignment horizontal="center" vertical="center" wrapText="1"/>
      <protection locked="0"/>
    </xf>
    <xf numFmtId="0" fontId="15" fillId="0" borderId="7" xfId="0" applyFont="1" applyBorder="1" applyAlignment="1" applyProtection="1">
      <alignment horizontal="center" vertical="center" wrapText="1"/>
      <protection locked="0"/>
    </xf>
    <xf numFmtId="14" fontId="9" fillId="12" borderId="5" xfId="0" applyNumberFormat="1" applyFont="1" applyFill="1" applyBorder="1" applyAlignment="1" applyProtection="1">
      <alignment horizontal="center" vertical="center"/>
      <protection locked="0"/>
    </xf>
    <xf numFmtId="14" fontId="9" fillId="12" borderId="6" xfId="0" applyNumberFormat="1" applyFont="1" applyFill="1" applyBorder="1" applyAlignment="1" applyProtection="1">
      <alignment horizontal="center" vertical="center"/>
      <protection locked="0"/>
    </xf>
    <xf numFmtId="14" fontId="9" fillId="12" borderId="7" xfId="0" applyNumberFormat="1" applyFont="1" applyFill="1" applyBorder="1" applyAlignment="1" applyProtection="1">
      <alignment horizontal="center" vertical="center"/>
      <protection locked="0"/>
    </xf>
    <xf numFmtId="0" fontId="9" fillId="8" borderId="6" xfId="0" applyFont="1" applyFill="1" applyBorder="1" applyAlignment="1" applyProtection="1">
      <alignment horizontal="left" vertical="center" wrapText="1"/>
      <protection locked="0"/>
    </xf>
    <xf numFmtId="49" fontId="9" fillId="8" borderId="5" xfId="0" applyNumberFormat="1" applyFont="1" applyFill="1" applyBorder="1" applyAlignment="1" applyProtection="1">
      <alignment horizontal="right" vertical="center" wrapText="1"/>
      <protection locked="0"/>
    </xf>
    <xf numFmtId="0" fontId="15" fillId="8" borderId="6" xfId="0" applyFont="1" applyFill="1" applyBorder="1" applyAlignment="1" applyProtection="1">
      <alignment horizontal="right" vertical="center" wrapText="1"/>
      <protection locked="0"/>
    </xf>
    <xf numFmtId="0" fontId="2" fillId="8" borderId="1" xfId="0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18" fillId="0" borderId="6" xfId="0" applyFont="1" applyBorder="1" applyAlignment="1" applyProtection="1">
      <alignment horizontal="left" vertical="center" wrapText="1"/>
      <protection locked="0"/>
    </xf>
    <xf numFmtId="0" fontId="19" fillId="0" borderId="6" xfId="0" applyFont="1" applyBorder="1" applyAlignment="1" applyProtection="1">
      <alignment horizontal="left" vertical="center" wrapText="1"/>
      <protection locked="0"/>
    </xf>
    <xf numFmtId="10" fontId="15" fillId="0" borderId="11" xfId="0" applyNumberFormat="1" applyFont="1" applyBorder="1" applyAlignment="1" applyProtection="1">
      <alignment horizontal="center" vertical="center" wrapText="1"/>
      <protection locked="0"/>
    </xf>
    <xf numFmtId="0" fontId="15" fillId="0" borderId="14" xfId="0" applyFont="1" applyBorder="1" applyAlignment="1" applyProtection="1">
      <alignment horizontal="center" vertical="center" wrapText="1"/>
      <protection locked="0"/>
    </xf>
    <xf numFmtId="0" fontId="15" fillId="0" borderId="2" xfId="0" applyFont="1" applyBorder="1" applyAlignment="1" applyProtection="1">
      <alignment horizontal="center" vertical="center" wrapText="1"/>
      <protection locked="0"/>
    </xf>
    <xf numFmtId="165" fontId="15" fillId="0" borderId="11" xfId="0" applyNumberFormat="1" applyFont="1" applyBorder="1" applyAlignment="1" applyProtection="1">
      <alignment horizontal="right" vertical="center" wrapText="1"/>
      <protection locked="0"/>
    </xf>
    <xf numFmtId="165" fontId="15" fillId="0" borderId="14" xfId="0" applyNumberFormat="1" applyFont="1" applyBorder="1" applyAlignment="1" applyProtection="1">
      <alignment horizontal="right" vertical="center" wrapText="1"/>
      <protection locked="0"/>
    </xf>
    <xf numFmtId="165" fontId="15" fillId="0" borderId="2" xfId="0" applyNumberFormat="1" applyFont="1" applyBorder="1" applyAlignment="1" applyProtection="1">
      <alignment horizontal="right" vertical="center" wrapText="1"/>
      <protection locked="0"/>
    </xf>
    <xf numFmtId="0" fontId="9" fillId="8" borderId="5" xfId="0" applyFont="1" applyFill="1" applyBorder="1" applyAlignment="1" applyProtection="1">
      <alignment horizontal="center" vertical="center" wrapText="1"/>
      <protection locked="0"/>
    </xf>
    <xf numFmtId="0" fontId="7" fillId="8" borderId="6" xfId="0" applyFont="1" applyFill="1" applyBorder="1" applyAlignment="1" applyProtection="1">
      <alignment vertical="center" wrapText="1"/>
      <protection locked="0"/>
    </xf>
    <xf numFmtId="0" fontId="15" fillId="0" borderId="5" xfId="0" applyFont="1" applyBorder="1" applyAlignment="1" applyProtection="1">
      <alignment horizontal="left" vertical="center" wrapText="1"/>
      <protection locked="0"/>
    </xf>
    <xf numFmtId="0" fontId="15" fillId="0" borderId="6" xfId="0" applyFont="1" applyBorder="1" applyAlignment="1" applyProtection="1">
      <alignment horizontal="left" vertical="center" wrapText="1"/>
      <protection locked="0"/>
    </xf>
    <xf numFmtId="0" fontId="15" fillId="0" borderId="7" xfId="0" applyFont="1" applyBorder="1" applyAlignment="1" applyProtection="1">
      <alignment horizontal="left" vertical="center" wrapText="1"/>
      <protection locked="0"/>
    </xf>
    <xf numFmtId="0" fontId="2" fillId="10" borderId="1" xfId="0" applyFont="1" applyFill="1" applyBorder="1" applyAlignment="1" applyProtection="1">
      <alignment horizontal="center" vertical="center" wrapText="1"/>
      <protection locked="0"/>
    </xf>
    <xf numFmtId="0" fontId="2" fillId="8" borderId="1" xfId="0" applyFont="1" applyFill="1" applyBorder="1" applyAlignment="1" applyProtection="1">
      <alignment horizontal="center" vertical="center"/>
      <protection locked="0"/>
    </xf>
    <xf numFmtId="0" fontId="2" fillId="9" borderId="5" xfId="0" applyFont="1" applyFill="1" applyBorder="1" applyAlignment="1" applyProtection="1">
      <alignment horizontal="center" vertical="center" wrapText="1"/>
      <protection locked="0"/>
    </xf>
    <xf numFmtId="0" fontId="2" fillId="9" borderId="6" xfId="0" applyFont="1" applyFill="1" applyBorder="1" applyAlignment="1" applyProtection="1">
      <alignment horizontal="center" vertical="center" wrapText="1"/>
      <protection locked="0"/>
    </xf>
    <xf numFmtId="0" fontId="2" fillId="9" borderId="7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18" fillId="0" borderId="4" xfId="0" applyFont="1" applyBorder="1" applyAlignment="1" applyProtection="1">
      <alignment horizontal="left" vertical="center" wrapText="1"/>
      <protection locked="0"/>
    </xf>
    <xf numFmtId="165" fontId="15" fillId="0" borderId="1" xfId="0" applyNumberFormat="1" applyFont="1" applyBorder="1" applyAlignment="1" applyProtection="1">
      <alignment horizontal="center" vertical="center" wrapText="1"/>
      <protection locked="0"/>
    </xf>
    <xf numFmtId="0" fontId="2" fillId="10" borderId="5" xfId="0" applyFont="1" applyFill="1" applyBorder="1" applyAlignment="1" applyProtection="1">
      <alignment horizontal="center" vertical="center" wrapText="1"/>
      <protection locked="0"/>
    </xf>
    <xf numFmtId="0" fontId="2" fillId="10" borderId="6" xfId="0" applyFont="1" applyFill="1" applyBorder="1" applyAlignment="1" applyProtection="1">
      <alignment horizontal="center" vertical="center" wrapText="1"/>
      <protection locked="0"/>
    </xf>
    <xf numFmtId="0" fontId="2" fillId="10" borderId="7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9" fillId="12" borderId="1" xfId="0" applyFont="1" applyFill="1" applyBorder="1" applyAlignment="1" applyProtection="1">
      <alignment horizontal="center" vertical="center"/>
      <protection locked="0"/>
    </xf>
    <xf numFmtId="0" fontId="15" fillId="0" borderId="8" xfId="0" applyFont="1" applyBorder="1" applyAlignment="1" applyProtection="1">
      <alignment horizontal="center" vertical="center" wrapText="1"/>
      <protection locked="0"/>
    </xf>
    <xf numFmtId="0" fontId="15" fillId="0" borderId="9" xfId="0" applyFont="1" applyBorder="1" applyAlignment="1" applyProtection="1">
      <alignment horizontal="center" vertical="center" wrapText="1"/>
      <protection locked="0"/>
    </xf>
    <xf numFmtId="0" fontId="15" fillId="8" borderId="1" xfId="0" applyFont="1" applyFill="1" applyBorder="1" applyAlignment="1" applyProtection="1">
      <alignment horizontal="center" vertical="center" wrapText="1"/>
      <protection locked="0"/>
    </xf>
    <xf numFmtId="0" fontId="15" fillId="0" borderId="11" xfId="0" applyFont="1" applyBorder="1" applyAlignment="1" applyProtection="1">
      <alignment horizontal="center" vertical="center" wrapText="1"/>
      <protection locked="0"/>
    </xf>
    <xf numFmtId="0" fontId="15" fillId="0" borderId="3" xfId="0" applyFont="1" applyBorder="1" applyAlignment="1" applyProtection="1">
      <alignment horizontal="center" vertical="center" wrapText="1"/>
      <protection locked="0"/>
    </xf>
    <xf numFmtId="0" fontId="15" fillId="0" borderId="4" xfId="0" applyFont="1" applyBorder="1" applyAlignment="1" applyProtection="1">
      <alignment horizontal="center" vertical="center" wrapText="1"/>
      <protection locked="0"/>
    </xf>
    <xf numFmtId="0" fontId="15" fillId="0" borderId="10" xfId="0" applyFont="1" applyBorder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12" borderId="5" xfId="0" applyFont="1" applyFill="1" applyBorder="1" applyAlignment="1">
      <alignment horizontal="center" vertical="center"/>
    </xf>
    <xf numFmtId="0" fontId="2" fillId="12" borderId="6" xfId="0" applyFont="1" applyFill="1" applyBorder="1" applyAlignment="1">
      <alignment horizontal="center" vertical="center"/>
    </xf>
    <xf numFmtId="0" fontId="2" fillId="12" borderId="7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15" fillId="0" borderId="1" xfId="0" applyFont="1" applyBorder="1" applyAlignment="1" applyProtection="1">
      <alignment horizontal="left" vertical="center" wrapText="1"/>
      <protection locked="0"/>
    </xf>
    <xf numFmtId="0" fontId="15" fillId="0" borderId="5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left" vertical="center" wrapText="1"/>
    </xf>
    <xf numFmtId="0" fontId="2" fillId="9" borderId="5" xfId="0" applyFont="1" applyFill="1" applyBorder="1" applyAlignment="1">
      <alignment horizontal="center" vertical="center" wrapText="1"/>
    </xf>
    <xf numFmtId="0" fontId="2" fillId="9" borderId="6" xfId="0" applyFont="1" applyFill="1" applyBorder="1" applyAlignment="1">
      <alignment horizontal="center" vertical="center" wrapText="1"/>
    </xf>
    <xf numFmtId="0" fontId="2" fillId="9" borderId="7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9" fillId="8" borderId="6" xfId="0" applyFont="1" applyFill="1" applyBorder="1" applyAlignment="1">
      <alignment horizontal="left" vertical="center" wrapText="1"/>
    </xf>
    <xf numFmtId="49" fontId="9" fillId="8" borderId="5" xfId="0" applyNumberFormat="1" applyFont="1" applyFill="1" applyBorder="1" applyAlignment="1">
      <alignment horizontal="right" vertical="center" wrapText="1"/>
    </xf>
    <xf numFmtId="0" fontId="15" fillId="8" borderId="6" xfId="0" applyFont="1" applyFill="1" applyBorder="1" applyAlignment="1">
      <alignment horizontal="right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8" fillId="0" borderId="6" xfId="0" applyFont="1" applyBorder="1" applyAlignment="1">
      <alignment horizontal="left" vertical="center" wrapText="1"/>
    </xf>
    <xf numFmtId="0" fontId="19" fillId="0" borderId="6" xfId="0" applyFont="1" applyBorder="1" applyAlignment="1">
      <alignment horizontal="left" vertical="center" wrapText="1"/>
    </xf>
    <xf numFmtId="10" fontId="15" fillId="0" borderId="11" xfId="0" applyNumberFormat="1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165" fontId="15" fillId="0" borderId="11" xfId="0" applyNumberFormat="1" applyFont="1" applyBorder="1" applyAlignment="1">
      <alignment horizontal="right" vertical="center" wrapText="1"/>
    </xf>
    <xf numFmtId="165" fontId="15" fillId="0" borderId="14" xfId="0" applyNumberFormat="1" applyFont="1" applyBorder="1" applyAlignment="1">
      <alignment horizontal="right" vertical="center" wrapText="1"/>
    </xf>
    <xf numFmtId="165" fontId="15" fillId="0" borderId="2" xfId="0" applyNumberFormat="1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8" fillId="0" borderId="4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8" borderId="1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11" borderId="1" xfId="0" applyFont="1" applyFill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10" borderId="5" xfId="0" applyFont="1" applyFill="1" applyBorder="1" applyAlignment="1">
      <alignment horizontal="center" vertical="center" wrapText="1"/>
    </xf>
    <xf numFmtId="0" fontId="2" fillId="10" borderId="6" xfId="0" applyFont="1" applyFill="1" applyBorder="1" applyAlignment="1">
      <alignment horizontal="center" vertical="center" wrapText="1"/>
    </xf>
    <xf numFmtId="0" fontId="2" fillId="10" borderId="7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/>
    </xf>
    <xf numFmtId="14" fontId="34" fillId="12" borderId="5" xfId="0" applyNumberFormat="1" applyFont="1" applyFill="1" applyBorder="1" applyAlignment="1">
      <alignment horizontal="center" vertical="center"/>
    </xf>
    <xf numFmtId="14" fontId="34" fillId="12" borderId="6" xfId="0" applyNumberFormat="1" applyFont="1" applyFill="1" applyBorder="1" applyAlignment="1">
      <alignment horizontal="center" vertical="center"/>
    </xf>
    <xf numFmtId="14" fontId="34" fillId="12" borderId="7" xfId="0" applyNumberFormat="1" applyFont="1" applyFill="1" applyBorder="1" applyAlignment="1">
      <alignment horizontal="center" vertical="center"/>
    </xf>
    <xf numFmtId="0" fontId="9" fillId="8" borderId="5" xfId="0" applyFont="1" applyFill="1" applyBorder="1" applyAlignment="1">
      <alignment horizontal="center" vertical="center" wrapText="1"/>
    </xf>
    <xf numFmtId="0" fontId="7" fillId="8" borderId="6" xfId="0" applyFont="1" applyFill="1" applyBorder="1" applyAlignment="1">
      <alignment vertical="center" wrapText="1"/>
    </xf>
    <xf numFmtId="165" fontId="15" fillId="0" borderId="1" xfId="0" applyNumberFormat="1" applyFont="1" applyBorder="1" applyAlignment="1">
      <alignment horizontal="center" vertical="center" wrapText="1"/>
    </xf>
    <xf numFmtId="0" fontId="34" fillId="1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5" xfId="8" applyFont="1" applyBorder="1" applyAlignment="1">
      <alignment horizontal="left" vertical="center"/>
    </xf>
    <xf numFmtId="0" fontId="15" fillId="0" borderId="17" xfId="8" applyFont="1" applyBorder="1" applyAlignment="1">
      <alignment horizontal="left" vertical="center" wrapText="1"/>
    </xf>
    <xf numFmtId="0" fontId="15" fillId="0" borderId="18" xfId="8" applyFont="1" applyBorder="1" applyAlignment="1">
      <alignment horizontal="left" vertical="center" wrapText="1"/>
    </xf>
    <xf numFmtId="0" fontId="15" fillId="0" borderId="19" xfId="8" applyFont="1" applyBorder="1" applyAlignment="1">
      <alignment horizontal="left" vertical="center" wrapText="1"/>
    </xf>
    <xf numFmtId="0" fontId="15" fillId="0" borderId="26" xfId="8" applyFont="1" applyBorder="1" applyAlignment="1">
      <alignment horizontal="center" vertical="center" wrapText="1"/>
    </xf>
    <xf numFmtId="0" fontId="15" fillId="0" borderId="27" xfId="8" applyFont="1" applyBorder="1" applyAlignment="1">
      <alignment horizontal="center" vertical="center" wrapText="1"/>
    </xf>
    <xf numFmtId="0" fontId="15" fillId="0" borderId="28" xfId="8" applyFont="1" applyBorder="1" applyAlignment="1">
      <alignment horizontal="center" vertical="center" wrapText="1"/>
    </xf>
    <xf numFmtId="0" fontId="15" fillId="0" borderId="30" xfId="8" applyFont="1" applyBorder="1" applyAlignment="1">
      <alignment horizontal="center" vertical="center" wrapText="1"/>
    </xf>
    <xf numFmtId="0" fontId="15" fillId="0" borderId="29" xfId="8" applyFont="1" applyBorder="1" applyAlignment="1">
      <alignment horizontal="center" vertical="center" wrapText="1"/>
    </xf>
    <xf numFmtId="0" fontId="15" fillId="0" borderId="17" xfId="8" applyFont="1" applyBorder="1" applyAlignment="1">
      <alignment horizontal="left" vertical="center"/>
    </xf>
    <xf numFmtId="0" fontId="15" fillId="0" borderId="18" xfId="8" applyFont="1" applyBorder="1" applyAlignment="1">
      <alignment horizontal="left" vertical="center"/>
    </xf>
    <xf numFmtId="0" fontId="15" fillId="0" borderId="19" xfId="8" applyFont="1" applyBorder="1" applyAlignment="1">
      <alignment horizontal="left" vertical="center"/>
    </xf>
    <xf numFmtId="10" fontId="15" fillId="0" borderId="24" xfId="11" applyNumberFormat="1" applyFont="1" applyBorder="1" applyAlignment="1">
      <alignment horizontal="center" vertical="center"/>
    </xf>
    <xf numFmtId="10" fontId="15" fillId="0" borderId="25" xfId="11" applyNumberFormat="1" applyFont="1" applyBorder="1" applyAlignment="1">
      <alignment horizontal="center" vertical="center"/>
    </xf>
    <xf numFmtId="43" fontId="7" fillId="0" borderId="7" xfId="12" applyFont="1" applyFill="1" applyBorder="1" applyAlignment="1">
      <alignment horizontal="left" vertical="center"/>
    </xf>
    <xf numFmtId="0" fontId="15" fillId="0" borderId="17" xfId="8" applyFont="1" applyBorder="1" applyAlignment="1">
      <alignment horizontal="center" vertical="center"/>
    </xf>
    <xf numFmtId="0" fontId="15" fillId="0" borderId="18" xfId="8" applyFont="1" applyBorder="1" applyAlignment="1">
      <alignment horizontal="center" vertical="center"/>
    </xf>
    <xf numFmtId="0" fontId="15" fillId="0" borderId="19" xfId="8" applyFont="1" applyBorder="1" applyAlignment="1">
      <alignment horizontal="center" vertical="center"/>
    </xf>
    <xf numFmtId="0" fontId="15" fillId="0" borderId="30" xfId="8" applyFont="1" applyBorder="1" applyAlignment="1">
      <alignment horizontal="center" vertical="center"/>
    </xf>
    <xf numFmtId="0" fontId="15" fillId="0" borderId="29" xfId="8" applyFont="1" applyBorder="1" applyAlignment="1">
      <alignment horizontal="center" vertical="center"/>
    </xf>
    <xf numFmtId="0" fontId="15" fillId="0" borderId="1" xfId="8" applyFont="1" applyBorder="1" applyAlignment="1">
      <alignment horizontal="left" vertical="center"/>
    </xf>
    <xf numFmtId="0" fontId="7" fillId="0" borderId="3" xfId="8" applyFont="1" applyBorder="1" applyAlignment="1">
      <alignment horizontal="left" vertical="center"/>
    </xf>
    <xf numFmtId="0" fontId="7" fillId="0" borderId="8" xfId="8" applyFont="1" applyBorder="1" applyAlignment="1">
      <alignment horizontal="left" vertical="center"/>
    </xf>
    <xf numFmtId="0" fontId="15" fillId="0" borderId="20" xfId="8" applyFont="1" applyBorder="1" applyAlignment="1">
      <alignment horizontal="left" vertical="center"/>
    </xf>
    <xf numFmtId="0" fontId="15" fillId="0" borderId="21" xfId="8" applyFont="1" applyBorder="1" applyAlignment="1">
      <alignment horizontal="left" vertical="center"/>
    </xf>
    <xf numFmtId="0" fontId="15" fillId="0" borderId="23" xfId="8" applyFont="1" applyBorder="1" applyAlignment="1">
      <alignment horizontal="left" vertical="center"/>
    </xf>
    <xf numFmtId="0" fontId="7" fillId="0" borderId="0" xfId="8" applyFont="1" applyAlignment="1">
      <alignment horizontal="center" vertical="center"/>
    </xf>
    <xf numFmtId="0" fontId="2" fillId="0" borderId="1" xfId="8" applyFont="1" applyBorder="1" applyAlignment="1">
      <alignment horizontal="center" vertical="center"/>
    </xf>
    <xf numFmtId="0" fontId="2" fillId="6" borderId="20" xfId="8" applyFont="1" applyFill="1" applyBorder="1" applyAlignment="1">
      <alignment horizontal="center" vertical="center"/>
    </xf>
    <xf numFmtId="0" fontId="2" fillId="6" borderId="21" xfId="8" applyFont="1" applyFill="1" applyBorder="1" applyAlignment="1">
      <alignment horizontal="center" vertical="center"/>
    </xf>
    <xf numFmtId="0" fontId="2" fillId="6" borderId="22" xfId="8" applyFont="1" applyFill="1" applyBorder="1" applyAlignment="1">
      <alignment horizontal="center" vertical="center"/>
    </xf>
    <xf numFmtId="0" fontId="15" fillId="0" borderId="1" xfId="8" applyFont="1" applyBorder="1" applyAlignment="1">
      <alignment horizontal="center" vertical="center"/>
    </xf>
    <xf numFmtId="10" fontId="15" fillId="0" borderId="1" xfId="11" applyNumberFormat="1" applyFont="1" applyBorder="1" applyAlignment="1">
      <alignment horizontal="center" vertical="center"/>
    </xf>
    <xf numFmtId="0" fontId="7" fillId="0" borderId="12" xfId="8" applyFont="1" applyBorder="1" applyAlignment="1">
      <alignment horizontal="left" vertical="center"/>
    </xf>
    <xf numFmtId="0" fontId="7" fillId="0" borderId="15" xfId="8" applyFont="1" applyBorder="1" applyAlignment="1">
      <alignment horizontal="left" vertical="center"/>
    </xf>
    <xf numFmtId="0" fontId="7" fillId="0" borderId="5" xfId="8" applyFont="1" applyBorder="1" applyAlignment="1">
      <alignment horizontal="left" vertical="center" wrapText="1"/>
    </xf>
    <xf numFmtId="0" fontId="7" fillId="0" borderId="7" xfId="8" applyFont="1" applyBorder="1" applyAlignment="1">
      <alignment horizontal="left" vertical="center"/>
    </xf>
    <xf numFmtId="0" fontId="7" fillId="0" borderId="3" xfId="8" applyFont="1" applyBorder="1" applyAlignment="1">
      <alignment horizontal="left" vertical="center" wrapText="1"/>
    </xf>
    <xf numFmtId="0" fontId="7" fillId="0" borderId="8" xfId="8" applyFont="1" applyBorder="1" applyAlignment="1">
      <alignment horizontal="left" vertical="center" wrapText="1"/>
    </xf>
    <xf numFmtId="10" fontId="15" fillId="0" borderId="1" xfId="11" applyNumberFormat="1" applyFont="1" applyFill="1" applyBorder="1" applyAlignment="1">
      <alignment horizontal="center" vertical="center"/>
    </xf>
    <xf numFmtId="0" fontId="15" fillId="0" borderId="1" xfId="8" applyFont="1" applyBorder="1" applyAlignment="1">
      <alignment horizontal="left" vertical="center" wrapText="1"/>
    </xf>
    <xf numFmtId="0" fontId="2" fillId="7" borderId="1" xfId="8" applyFont="1" applyFill="1" applyBorder="1" applyAlignment="1">
      <alignment horizontal="center" vertical="center"/>
    </xf>
    <xf numFmtId="0" fontId="2" fillId="5" borderId="1" xfId="8" applyFont="1" applyFill="1" applyBorder="1" applyAlignment="1">
      <alignment horizontal="center" vertical="center" wrapText="1"/>
    </xf>
    <xf numFmtId="0" fontId="2" fillId="6" borderId="1" xfId="8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2" fillId="0" borderId="5" xfId="8" applyFont="1" applyBorder="1" applyAlignment="1">
      <alignment horizontal="left" vertical="center"/>
    </xf>
    <xf numFmtId="0" fontId="12" fillId="0" borderId="6" xfId="8" applyFont="1" applyBorder="1" applyAlignment="1">
      <alignment horizontal="left" vertical="center"/>
    </xf>
    <xf numFmtId="0" fontId="12" fillId="0" borderId="7" xfId="8" applyFont="1" applyBorder="1" applyAlignment="1">
      <alignment horizontal="left" vertical="center"/>
    </xf>
    <xf numFmtId="0" fontId="9" fillId="0" borderId="5" xfId="8" applyFont="1" applyBorder="1" applyAlignment="1">
      <alignment horizontal="left"/>
    </xf>
    <xf numFmtId="0" fontId="9" fillId="0" borderId="6" xfId="8" applyFont="1" applyBorder="1" applyAlignment="1">
      <alignment horizontal="left"/>
    </xf>
    <xf numFmtId="0" fontId="9" fillId="0" borderId="7" xfId="8" applyFont="1" applyBorder="1" applyAlignment="1">
      <alignment horizontal="left"/>
    </xf>
    <xf numFmtId="0" fontId="28" fillId="3" borderId="50" xfId="8" applyFont="1" applyFill="1" applyBorder="1" applyAlignment="1">
      <alignment horizontal="center" vertical="center" wrapText="1"/>
    </xf>
    <xf numFmtId="0" fontId="28" fillId="3" borderId="51" xfId="8" applyFont="1" applyFill="1" applyBorder="1" applyAlignment="1">
      <alignment horizontal="center" vertical="center" wrapText="1"/>
    </xf>
    <xf numFmtId="0" fontId="28" fillId="3" borderId="52" xfId="8" applyFont="1" applyFill="1" applyBorder="1" applyAlignment="1">
      <alignment horizontal="center" vertical="center" wrapText="1"/>
    </xf>
    <xf numFmtId="0" fontId="21" fillId="0" borderId="33" xfId="8" applyFont="1" applyBorder="1" applyAlignment="1">
      <alignment horizontal="center" vertical="center" wrapText="1"/>
    </xf>
    <xf numFmtId="0" fontId="21" fillId="0" borderId="0" xfId="8" applyFont="1" applyAlignment="1">
      <alignment horizontal="center" vertical="center" wrapText="1"/>
    </xf>
    <xf numFmtId="0" fontId="26" fillId="3" borderId="35" xfId="8" applyFont="1" applyFill="1" applyBorder="1" applyAlignment="1">
      <alignment horizontal="center" vertical="center" wrapText="1"/>
    </xf>
    <xf numFmtId="0" fontId="26" fillId="3" borderId="47" xfId="8" applyFont="1" applyFill="1" applyBorder="1" applyAlignment="1">
      <alignment horizontal="center" vertical="center" wrapText="1"/>
    </xf>
    <xf numFmtId="0" fontId="26" fillId="3" borderId="48" xfId="8" applyFont="1" applyFill="1" applyBorder="1" applyAlignment="1">
      <alignment horizontal="center" vertical="center" wrapText="1"/>
    </xf>
    <xf numFmtId="0" fontId="23" fillId="3" borderId="49" xfId="8" applyFont="1" applyFill="1" applyBorder="1" applyAlignment="1">
      <alignment horizontal="center" vertical="center" wrapText="1"/>
    </xf>
    <xf numFmtId="0" fontId="23" fillId="3" borderId="1" xfId="8" applyFont="1" applyFill="1" applyBorder="1" applyAlignment="1">
      <alignment horizontal="center" vertical="center" wrapText="1"/>
    </xf>
    <xf numFmtId="0" fontId="27" fillId="3" borderId="44" xfId="8" applyFont="1" applyFill="1" applyBorder="1" applyAlignment="1">
      <alignment horizontal="center" vertical="distributed" wrapText="1"/>
    </xf>
    <xf numFmtId="0" fontId="27" fillId="3" borderId="6" xfId="8" applyFont="1" applyFill="1" applyBorder="1" applyAlignment="1">
      <alignment horizontal="center" vertical="distributed" wrapText="1"/>
    </xf>
    <xf numFmtId="0" fontId="27" fillId="3" borderId="7" xfId="8" applyFont="1" applyFill="1" applyBorder="1" applyAlignment="1">
      <alignment horizontal="center" vertical="distributed" wrapText="1"/>
    </xf>
    <xf numFmtId="0" fontId="24" fillId="0" borderId="11" xfId="8" applyFont="1" applyBorder="1" applyAlignment="1">
      <alignment horizontal="center" vertical="center"/>
    </xf>
    <xf numFmtId="0" fontId="24" fillId="0" borderId="46" xfId="8" applyFont="1" applyBorder="1" applyAlignment="1">
      <alignment horizontal="center" vertical="center"/>
    </xf>
    <xf numFmtId="0" fontId="2" fillId="12" borderId="1" xfId="0" applyFont="1" applyFill="1" applyBorder="1" applyAlignment="1">
      <alignment horizontal="left" vertical="center"/>
    </xf>
    <xf numFmtId="0" fontId="2" fillId="1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32">
    <cellStyle name="Euro" xfId="13" xr:uid="{00000000-0005-0000-0000-000000000000}"/>
    <cellStyle name="Hiperlink 2" xfId="2" xr:uid="{00000000-0005-0000-0000-000001000000}"/>
    <cellStyle name="Hyperlink 2" xfId="9" xr:uid="{00000000-0005-0000-0000-000002000000}"/>
    <cellStyle name="Moeda" xfId="31" builtinId="4"/>
    <cellStyle name="Moeda 2" xfId="3" xr:uid="{00000000-0005-0000-0000-000004000000}"/>
    <cellStyle name="Moeda 2 2" xfId="14" xr:uid="{00000000-0005-0000-0000-000005000000}"/>
    <cellStyle name="Moeda 2 2 2" xfId="15" xr:uid="{00000000-0005-0000-0000-000006000000}"/>
    <cellStyle name="Moeda 3" xfId="10" xr:uid="{00000000-0005-0000-0000-000007000000}"/>
    <cellStyle name="Moeda 4" xfId="16" xr:uid="{00000000-0005-0000-0000-000008000000}"/>
    <cellStyle name="Moeda 4 2" xfId="17" xr:uid="{00000000-0005-0000-0000-000009000000}"/>
    <cellStyle name="Moeda 5" xfId="18" xr:uid="{00000000-0005-0000-0000-00000A000000}"/>
    <cellStyle name="Moeda 6" xfId="19" xr:uid="{00000000-0005-0000-0000-00000B000000}"/>
    <cellStyle name="Normal" xfId="0" builtinId="0"/>
    <cellStyle name="Normal 2" xfId="1" xr:uid="{00000000-0005-0000-0000-00000D000000}"/>
    <cellStyle name="Normal 2 2" xfId="4" xr:uid="{00000000-0005-0000-0000-00000E000000}"/>
    <cellStyle name="Normal 2 2 2" xfId="20" xr:uid="{00000000-0005-0000-0000-00000F000000}"/>
    <cellStyle name="Normal 2 3" xfId="21" xr:uid="{00000000-0005-0000-0000-000010000000}"/>
    <cellStyle name="Normal 2 3 2" xfId="22" xr:uid="{00000000-0005-0000-0000-000011000000}"/>
    <cellStyle name="Normal 3" xfId="5" xr:uid="{00000000-0005-0000-0000-000012000000}"/>
    <cellStyle name="Normal 3 2" xfId="23" xr:uid="{00000000-0005-0000-0000-000013000000}"/>
    <cellStyle name="Normal 4" xfId="8" xr:uid="{00000000-0005-0000-0000-000014000000}"/>
    <cellStyle name="Porcentagem" xfId="7" builtinId="5"/>
    <cellStyle name="Porcentagem 2" xfId="6" xr:uid="{00000000-0005-0000-0000-000016000000}"/>
    <cellStyle name="Porcentagem 2 2" xfId="11" xr:uid="{00000000-0005-0000-0000-000017000000}"/>
    <cellStyle name="Porcentagem 2 2 2" xfId="24" xr:uid="{00000000-0005-0000-0000-000018000000}"/>
    <cellStyle name="Porcentagem 2 3" xfId="25" xr:uid="{00000000-0005-0000-0000-000019000000}"/>
    <cellStyle name="Porcentagem 3" xfId="26" xr:uid="{00000000-0005-0000-0000-00001A000000}"/>
    <cellStyle name="Porcentagem 6" xfId="27" xr:uid="{00000000-0005-0000-0000-00001B000000}"/>
    <cellStyle name="Separador de milhares 2" xfId="12" xr:uid="{00000000-0005-0000-0000-00001C000000}"/>
    <cellStyle name="Vírgula 2" xfId="28" xr:uid="{00000000-0005-0000-0000-00001D000000}"/>
    <cellStyle name="Vírgula 3" xfId="29" xr:uid="{00000000-0005-0000-0000-00001E000000}"/>
    <cellStyle name="Vírgula 4" xfId="30" xr:uid="{00000000-0005-0000-0000-00001F000000}"/>
  </cellStyles>
  <dxfs count="0"/>
  <tableStyles count="0" defaultTableStyle="TableStyleMedium2" defaultPivotStyle="PivotStyleLight16"/>
  <colors>
    <mruColors>
      <color rgb="FFFFFFE1"/>
      <color rgb="FFFFE799"/>
      <color rgb="FFFFEEB9"/>
      <color rgb="FFFFFCF3"/>
      <color rgb="FFFFF9E5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0"/>
  <sheetViews>
    <sheetView view="pageBreakPreview" zoomScaleNormal="100" zoomScaleSheetLayoutView="100" workbookViewId="0">
      <selection activeCell="A10" sqref="A10:B10"/>
    </sheetView>
  </sheetViews>
  <sheetFormatPr defaultColWidth="9.140625" defaultRowHeight="15" customHeight="1" x14ac:dyDescent="0.25"/>
  <cols>
    <col min="1" max="1" width="5" style="151" customWidth="1"/>
    <col min="2" max="3" width="11.28515625" style="151" customWidth="1"/>
    <col min="4" max="4" width="14.140625" style="151" customWidth="1"/>
    <col min="5" max="5" width="15.5703125" style="151" customWidth="1"/>
    <col min="6" max="6" width="12.7109375" style="151" customWidth="1"/>
    <col min="7" max="7" width="17.5703125" style="151" customWidth="1"/>
    <col min="8" max="8" width="9.28515625" style="151" customWidth="1"/>
    <col min="9" max="9" width="17.5703125" style="151" customWidth="1"/>
    <col min="10" max="10" width="75.7109375" style="150" bestFit="1" customWidth="1"/>
    <col min="11" max="16384" width="9.140625" style="151"/>
  </cols>
  <sheetData>
    <row r="1" spans="1:9" ht="15" customHeight="1" x14ac:dyDescent="0.25">
      <c r="A1" s="273" t="s">
        <v>249</v>
      </c>
      <c r="B1" s="273"/>
      <c r="C1" s="273"/>
      <c r="D1" s="273"/>
      <c r="E1" s="273"/>
      <c r="F1" s="273"/>
      <c r="G1" s="273"/>
      <c r="H1" s="273"/>
      <c r="I1" s="273"/>
    </row>
    <row r="2" spans="1:9" ht="15" customHeight="1" x14ac:dyDescent="0.25">
      <c r="A2" s="272" t="s">
        <v>260</v>
      </c>
      <c r="B2" s="272"/>
      <c r="C2" s="272"/>
      <c r="D2" s="272"/>
      <c r="E2" s="272"/>
      <c r="F2" s="272"/>
      <c r="G2" s="272"/>
      <c r="H2" s="272"/>
      <c r="I2" s="272"/>
    </row>
    <row r="3" spans="1:9" ht="15" customHeight="1" x14ac:dyDescent="0.25">
      <c r="A3" s="271" t="s">
        <v>252</v>
      </c>
      <c r="B3" s="271"/>
      <c r="C3" s="271"/>
      <c r="D3" s="271"/>
      <c r="E3" s="271"/>
      <c r="F3" s="271"/>
      <c r="G3" s="271"/>
      <c r="H3" s="271"/>
      <c r="I3" s="271"/>
    </row>
    <row r="4" spans="1:9" ht="15" customHeight="1" x14ac:dyDescent="0.25">
      <c r="A4" s="271"/>
      <c r="B4" s="271"/>
      <c r="C4" s="271"/>
      <c r="D4" s="271"/>
      <c r="E4" s="271"/>
      <c r="F4" s="271"/>
      <c r="G4" s="271"/>
      <c r="H4" s="271"/>
      <c r="I4" s="271"/>
    </row>
    <row r="5" spans="1:9" ht="15" customHeight="1" x14ac:dyDescent="0.25">
      <c r="A5" s="323" t="s">
        <v>43</v>
      </c>
      <c r="B5" s="323"/>
      <c r="C5" s="323"/>
      <c r="D5" s="323"/>
      <c r="E5" s="323"/>
      <c r="F5" s="323"/>
      <c r="G5" s="323"/>
      <c r="H5" s="323"/>
      <c r="I5" s="323"/>
    </row>
    <row r="6" spans="1:9" ht="15" customHeight="1" x14ac:dyDescent="0.25">
      <c r="A6" s="323" t="s">
        <v>210</v>
      </c>
      <c r="B6" s="323"/>
      <c r="C6" s="323"/>
      <c r="D6" s="323"/>
      <c r="E6" s="323"/>
      <c r="F6" s="323"/>
      <c r="G6" s="323"/>
      <c r="H6" s="323"/>
      <c r="I6" s="323"/>
    </row>
    <row r="8" spans="1:9" ht="15" customHeight="1" x14ac:dyDescent="0.25">
      <c r="A8" s="268" t="s">
        <v>253</v>
      </c>
      <c r="B8" s="269"/>
      <c r="C8" s="269"/>
      <c r="D8" s="269"/>
      <c r="E8" s="269"/>
      <c r="F8" s="269"/>
      <c r="G8" s="269"/>
      <c r="H8" s="269"/>
      <c r="I8" s="270"/>
    </row>
    <row r="9" spans="1:9" ht="15" customHeight="1" x14ac:dyDescent="0.25">
      <c r="A9" s="268" t="s">
        <v>267</v>
      </c>
      <c r="B9" s="269"/>
      <c r="C9" s="269"/>
      <c r="D9" s="269"/>
      <c r="E9" s="270"/>
      <c r="F9" s="324" t="s">
        <v>254</v>
      </c>
      <c r="G9" s="325"/>
      <c r="H9" s="325"/>
      <c r="I9" s="326"/>
    </row>
    <row r="10" spans="1:9" ht="15" customHeight="1" x14ac:dyDescent="0.25">
      <c r="A10" s="327" t="s">
        <v>255</v>
      </c>
      <c r="B10" s="328"/>
      <c r="C10" s="328" t="s">
        <v>262</v>
      </c>
      <c r="D10" s="328"/>
      <c r="E10" s="328"/>
      <c r="F10" s="328"/>
      <c r="G10" s="328"/>
      <c r="H10" s="328"/>
      <c r="I10" s="329"/>
    </row>
    <row r="12" spans="1:9" ht="15" customHeight="1" x14ac:dyDescent="0.25">
      <c r="A12" s="301" t="s">
        <v>171</v>
      </c>
      <c r="B12" s="301"/>
      <c r="C12" s="301"/>
      <c r="D12" s="301"/>
      <c r="E12" s="301"/>
      <c r="F12" s="301"/>
      <c r="G12" s="301"/>
      <c r="H12" s="301"/>
      <c r="I12" s="301"/>
    </row>
    <row r="13" spans="1:9" ht="27" customHeight="1" x14ac:dyDescent="0.25">
      <c r="A13" s="312" t="s">
        <v>172</v>
      </c>
      <c r="B13" s="312"/>
      <c r="C13" s="312"/>
      <c r="D13" s="312"/>
      <c r="E13" s="312"/>
      <c r="F13" s="313" t="s">
        <v>173</v>
      </c>
      <c r="G13" s="313"/>
      <c r="H13" s="313" t="s">
        <v>174</v>
      </c>
      <c r="I13" s="313"/>
    </row>
    <row r="14" spans="1:9" ht="15" customHeight="1" x14ac:dyDescent="0.25">
      <c r="A14" s="312" t="s">
        <v>176</v>
      </c>
      <c r="B14" s="312"/>
      <c r="C14" s="312"/>
      <c r="D14" s="312"/>
      <c r="E14" s="312"/>
      <c r="F14" s="312">
        <v>2</v>
      </c>
      <c r="G14" s="312"/>
      <c r="H14" s="312">
        <v>1</v>
      </c>
      <c r="I14" s="312"/>
    </row>
    <row r="16" spans="1:9" ht="15" customHeight="1" x14ac:dyDescent="0.25">
      <c r="A16" s="301" t="s">
        <v>134</v>
      </c>
      <c r="B16" s="301"/>
      <c r="C16" s="301"/>
      <c r="D16" s="301"/>
      <c r="E16" s="301"/>
      <c r="F16" s="301"/>
      <c r="G16" s="301"/>
      <c r="H16" s="301"/>
      <c r="I16" s="301"/>
    </row>
    <row r="17" spans="1:13" ht="15" customHeight="1" x14ac:dyDescent="0.25">
      <c r="A17" s="287" t="s">
        <v>33</v>
      </c>
      <c r="B17" s="287"/>
      <c r="C17" s="287"/>
      <c r="D17" s="287"/>
      <c r="E17" s="287"/>
      <c r="F17" s="302" t="s">
        <v>133</v>
      </c>
      <c r="G17" s="302"/>
      <c r="H17" s="302"/>
      <c r="I17" s="302"/>
    </row>
    <row r="18" spans="1:13" ht="15" customHeight="1" x14ac:dyDescent="0.25">
      <c r="A18" s="287" t="s">
        <v>224</v>
      </c>
      <c r="B18" s="287"/>
      <c r="C18" s="287"/>
      <c r="D18" s="287"/>
      <c r="E18" s="287"/>
      <c r="F18" s="302" t="s">
        <v>225</v>
      </c>
      <c r="G18" s="302"/>
      <c r="H18" s="302"/>
      <c r="I18" s="302"/>
    </row>
    <row r="19" spans="1:13" ht="15" customHeight="1" x14ac:dyDescent="0.25">
      <c r="A19" s="287" t="str">
        <f>IF(F19="12x36","Regime de trabalho:","Regime de trabalho (horas semanais):")</f>
        <v>Regime de trabalho:</v>
      </c>
      <c r="B19" s="287"/>
      <c r="C19" s="287"/>
      <c r="D19" s="287"/>
      <c r="E19" s="287"/>
      <c r="F19" s="302" t="s">
        <v>39</v>
      </c>
      <c r="G19" s="302"/>
      <c r="H19" s="302"/>
      <c r="I19" s="302"/>
    </row>
    <row r="20" spans="1:13" ht="15" customHeight="1" x14ac:dyDescent="0.25">
      <c r="A20" s="287" t="s">
        <v>41</v>
      </c>
      <c r="B20" s="287"/>
      <c r="C20" s="287"/>
      <c r="D20" s="287"/>
      <c r="E20" s="287"/>
      <c r="F20" s="314"/>
      <c r="G20" s="314"/>
      <c r="H20" s="314"/>
      <c r="I20" s="314"/>
      <c r="J20" s="202" t="s">
        <v>249</v>
      </c>
    </row>
    <row r="21" spans="1:13" ht="15" customHeight="1" x14ac:dyDescent="0.25">
      <c r="A21" s="287" t="s">
        <v>40</v>
      </c>
      <c r="B21" s="287"/>
      <c r="C21" s="287"/>
      <c r="D21" s="287"/>
      <c r="E21" s="287"/>
      <c r="F21" s="314"/>
      <c r="G21" s="314"/>
      <c r="H21" s="314"/>
      <c r="I21" s="314"/>
      <c r="J21" s="202" t="s">
        <v>249</v>
      </c>
    </row>
    <row r="22" spans="1:13" ht="15" customHeight="1" x14ac:dyDescent="0.25">
      <c r="A22" s="274" t="s">
        <v>226</v>
      </c>
      <c r="B22" s="275"/>
      <c r="C22" s="275"/>
      <c r="D22" s="275"/>
      <c r="E22" s="276"/>
      <c r="F22" s="277"/>
      <c r="G22" s="278"/>
      <c r="H22" s="278"/>
      <c r="I22" s="279"/>
      <c r="J22" s="202" t="s">
        <v>249</v>
      </c>
    </row>
    <row r="23" spans="1:13" ht="15" customHeight="1" x14ac:dyDescent="0.25">
      <c r="A23" s="287" t="s">
        <v>24</v>
      </c>
      <c r="B23" s="287"/>
      <c r="C23" s="287"/>
      <c r="D23" s="287"/>
      <c r="E23" s="287"/>
      <c r="F23" s="302" t="s">
        <v>42</v>
      </c>
      <c r="G23" s="302"/>
      <c r="H23" s="302"/>
      <c r="I23" s="302"/>
    </row>
    <row r="24" spans="1:13" ht="15" customHeight="1" x14ac:dyDescent="0.25">
      <c r="A24" s="152"/>
      <c r="F24" s="153"/>
      <c r="G24" s="153"/>
      <c r="H24" s="153"/>
      <c r="I24" s="154"/>
    </row>
    <row r="25" spans="1:13" ht="15" customHeight="1" x14ac:dyDescent="0.25">
      <c r="A25" s="301" t="s">
        <v>135</v>
      </c>
      <c r="B25" s="301"/>
      <c r="C25" s="301"/>
      <c r="D25" s="301"/>
      <c r="E25" s="301"/>
      <c r="F25" s="301"/>
      <c r="G25" s="301"/>
      <c r="H25" s="301"/>
      <c r="I25" s="301"/>
    </row>
    <row r="26" spans="1:13" ht="25.5" customHeight="1" x14ac:dyDescent="0.25">
      <c r="A26" s="315" t="s">
        <v>22</v>
      </c>
      <c r="B26" s="316"/>
      <c r="C26" s="316"/>
      <c r="D26" s="316"/>
      <c r="E26" s="316"/>
      <c r="F26" s="316"/>
      <c r="G26" s="207" t="s">
        <v>36</v>
      </c>
      <c r="H26" s="207">
        <v>220</v>
      </c>
      <c r="I26" s="223"/>
      <c r="J26" s="202" t="s">
        <v>249</v>
      </c>
      <c r="K26" s="203"/>
      <c r="L26" s="203"/>
      <c r="M26" s="203"/>
    </row>
    <row r="27" spans="1:13" ht="15" customHeight="1" x14ac:dyDescent="0.25">
      <c r="A27" s="274" t="s">
        <v>35</v>
      </c>
      <c r="B27" s="275"/>
      <c r="C27" s="275"/>
      <c r="D27" s="275"/>
      <c r="E27" s="275"/>
      <c r="F27" s="275"/>
      <c r="G27" s="207" t="str">
        <f>F23</f>
        <v>Ijuí</v>
      </c>
      <c r="H27" s="207" t="s">
        <v>0</v>
      </c>
      <c r="I27" s="224">
        <f>'Módulo 5-CDE - Tributos'!B6</f>
        <v>0.02</v>
      </c>
      <c r="J27" s="204" t="s">
        <v>250</v>
      </c>
      <c r="K27" s="205"/>
      <c r="L27" s="205"/>
      <c r="M27" s="205"/>
    </row>
    <row r="28" spans="1:13" ht="15" customHeight="1" x14ac:dyDescent="0.25">
      <c r="A28" s="274" t="s">
        <v>38</v>
      </c>
      <c r="B28" s="275"/>
      <c r="C28" s="275"/>
      <c r="D28" s="275"/>
      <c r="E28" s="275"/>
      <c r="F28" s="276"/>
      <c r="G28" s="207" t="s">
        <v>1</v>
      </c>
      <c r="H28" s="207" t="s">
        <v>3</v>
      </c>
      <c r="I28" s="155">
        <v>15</v>
      </c>
    </row>
    <row r="29" spans="1:13" ht="24" customHeight="1" x14ac:dyDescent="0.25">
      <c r="A29" s="319" t="s">
        <v>167</v>
      </c>
      <c r="B29" s="320"/>
      <c r="C29" s="320"/>
      <c r="D29" s="320"/>
      <c r="E29" s="320"/>
      <c r="F29" s="320"/>
      <c r="G29" s="317" t="s">
        <v>1</v>
      </c>
      <c r="H29" s="207" t="s">
        <v>2</v>
      </c>
      <c r="I29" s="223">
        <v>0</v>
      </c>
      <c r="J29" s="202" t="s">
        <v>249</v>
      </c>
    </row>
    <row r="30" spans="1:13" ht="15" customHeight="1" x14ac:dyDescent="0.25">
      <c r="A30" s="321"/>
      <c r="B30" s="322"/>
      <c r="C30" s="322"/>
      <c r="D30" s="322"/>
      <c r="E30" s="322"/>
      <c r="F30" s="322"/>
      <c r="G30" s="317"/>
      <c r="H30" s="207" t="s">
        <v>3</v>
      </c>
      <c r="I30" s="225">
        <v>0</v>
      </c>
      <c r="J30" s="202" t="s">
        <v>249</v>
      </c>
    </row>
    <row r="31" spans="1:13" ht="15" customHeight="1" x14ac:dyDescent="0.25">
      <c r="A31" s="315"/>
      <c r="B31" s="316"/>
      <c r="C31" s="316"/>
      <c r="D31" s="316"/>
      <c r="E31" s="316"/>
      <c r="F31" s="316"/>
      <c r="G31" s="317"/>
      <c r="H31" s="207" t="s">
        <v>4</v>
      </c>
      <c r="I31" s="226">
        <v>0</v>
      </c>
      <c r="J31" s="202" t="s">
        <v>249</v>
      </c>
    </row>
    <row r="32" spans="1:13" ht="30" customHeight="1" x14ac:dyDescent="0.25">
      <c r="A32" s="287" t="s">
        <v>25</v>
      </c>
      <c r="B32" s="287"/>
      <c r="C32" s="287"/>
      <c r="D32" s="287"/>
      <c r="E32" s="287"/>
      <c r="F32" s="274"/>
      <c r="G32" s="317" t="s">
        <v>1</v>
      </c>
      <c r="H32" s="207" t="s">
        <v>2</v>
      </c>
      <c r="I32" s="223">
        <v>0</v>
      </c>
      <c r="J32" s="202" t="s">
        <v>249</v>
      </c>
    </row>
    <row r="33" spans="1:10" ht="15" customHeight="1" x14ac:dyDescent="0.25">
      <c r="A33" s="287"/>
      <c r="B33" s="287"/>
      <c r="C33" s="287"/>
      <c r="D33" s="287"/>
      <c r="E33" s="287"/>
      <c r="F33" s="274"/>
      <c r="G33" s="317"/>
      <c r="H33" s="207" t="s">
        <v>3</v>
      </c>
      <c r="I33" s="155">
        <f>I28</f>
        <v>15</v>
      </c>
    </row>
    <row r="34" spans="1:10" ht="15" customHeight="1" x14ac:dyDescent="0.25">
      <c r="A34" s="287"/>
      <c r="B34" s="287"/>
      <c r="C34" s="287"/>
      <c r="D34" s="287"/>
      <c r="E34" s="287"/>
      <c r="F34" s="274"/>
      <c r="G34" s="317"/>
      <c r="H34" s="207" t="s">
        <v>4</v>
      </c>
      <c r="I34" s="226">
        <v>0</v>
      </c>
      <c r="J34" s="202" t="s">
        <v>249</v>
      </c>
    </row>
    <row r="35" spans="1:10" ht="26.25" customHeight="1" x14ac:dyDescent="0.25">
      <c r="A35" s="318" t="s">
        <v>37</v>
      </c>
      <c r="B35" s="318"/>
      <c r="C35" s="318"/>
      <c r="D35" s="318"/>
      <c r="E35" s="318"/>
      <c r="F35" s="319"/>
      <c r="G35" s="156" t="s">
        <v>1</v>
      </c>
      <c r="H35" s="156" t="s">
        <v>26</v>
      </c>
      <c r="I35" s="227">
        <v>0</v>
      </c>
      <c r="J35" s="202" t="s">
        <v>249</v>
      </c>
    </row>
    <row r="36" spans="1:10" s="158" customFormat="1" ht="25.5" customHeight="1" x14ac:dyDescent="0.25">
      <c r="A36" s="274" t="s">
        <v>197</v>
      </c>
      <c r="B36" s="275"/>
      <c r="C36" s="275"/>
      <c r="D36" s="275"/>
      <c r="E36" s="275"/>
      <c r="F36" s="276"/>
      <c r="G36" s="207" t="s">
        <v>1</v>
      </c>
      <c r="H36" s="157" t="s">
        <v>27</v>
      </c>
      <c r="I36" s="228">
        <v>0</v>
      </c>
      <c r="J36" s="202" t="s">
        <v>249</v>
      </c>
    </row>
    <row r="38" spans="1:10" ht="15" customHeight="1" x14ac:dyDescent="0.25">
      <c r="A38" s="306" t="s">
        <v>193</v>
      </c>
      <c r="B38" s="306"/>
      <c r="C38" s="306"/>
      <c r="D38" s="306"/>
      <c r="E38" s="306"/>
      <c r="F38" s="306"/>
      <c r="G38" s="306"/>
      <c r="H38" s="306"/>
      <c r="I38" s="306"/>
    </row>
    <row r="39" spans="1:10" ht="25.5" x14ac:dyDescent="0.25">
      <c r="A39" s="159">
        <v>1</v>
      </c>
      <c r="B39" s="303" t="s">
        <v>110</v>
      </c>
      <c r="C39" s="304"/>
      <c r="D39" s="304"/>
      <c r="E39" s="304"/>
      <c r="F39" s="304"/>
      <c r="G39" s="304"/>
      <c r="H39" s="305"/>
      <c r="I39" s="159" t="s">
        <v>257</v>
      </c>
    </row>
    <row r="40" spans="1:10" ht="15" customHeight="1" x14ac:dyDescent="0.25">
      <c r="A40" s="182" t="s">
        <v>47</v>
      </c>
      <c r="B40" s="298" t="s">
        <v>6</v>
      </c>
      <c r="C40" s="299"/>
      <c r="D40" s="299"/>
      <c r="E40" s="299"/>
      <c r="F40" s="299"/>
      <c r="G40" s="299"/>
      <c r="H40" s="300"/>
      <c r="I40" s="160">
        <f>ROUND(I26*F14,2)</f>
        <v>0</v>
      </c>
    </row>
    <row r="41" spans="1:10" ht="15" customHeight="1" x14ac:dyDescent="0.25">
      <c r="A41" s="182" t="s">
        <v>50</v>
      </c>
      <c r="B41" s="298" t="s">
        <v>28</v>
      </c>
      <c r="C41" s="299"/>
      <c r="D41" s="299"/>
      <c r="E41" s="299"/>
      <c r="F41" s="299"/>
      <c r="G41" s="299"/>
      <c r="H41" s="300"/>
      <c r="I41" s="160">
        <f>ROUND(I26/H26*1.5*I36*F14,2)</f>
        <v>0</v>
      </c>
    </row>
    <row r="42" spans="1:10" s="162" customFormat="1" ht="15" customHeight="1" x14ac:dyDescent="0.25">
      <c r="A42" s="284" t="s">
        <v>143</v>
      </c>
      <c r="B42" s="285"/>
      <c r="C42" s="285"/>
      <c r="D42" s="285"/>
      <c r="E42" s="285"/>
      <c r="F42" s="285"/>
      <c r="G42" s="285"/>
      <c r="H42" s="286"/>
      <c r="I42" s="161">
        <f>SUM(I40:I41)</f>
        <v>0</v>
      </c>
    </row>
    <row r="44" spans="1:10" ht="15" customHeight="1" x14ac:dyDescent="0.25">
      <c r="A44" s="306" t="s">
        <v>194</v>
      </c>
      <c r="B44" s="306"/>
      <c r="C44" s="306"/>
      <c r="D44" s="306"/>
      <c r="E44" s="306"/>
      <c r="F44" s="306"/>
      <c r="G44" s="306"/>
      <c r="H44" s="306"/>
      <c r="I44" s="306"/>
    </row>
    <row r="45" spans="1:10" ht="25.5" customHeight="1" x14ac:dyDescent="0.25">
      <c r="A45" s="159" t="s">
        <v>115</v>
      </c>
      <c r="B45" s="303" t="s">
        <v>111</v>
      </c>
      <c r="C45" s="304"/>
      <c r="D45" s="304"/>
      <c r="E45" s="304"/>
      <c r="F45" s="304"/>
      <c r="G45" s="305"/>
      <c r="H45" s="159" t="s">
        <v>5</v>
      </c>
      <c r="I45" s="159" t="s">
        <v>257</v>
      </c>
      <c r="J45" s="163"/>
    </row>
    <row r="46" spans="1:10" ht="15" customHeight="1" x14ac:dyDescent="0.25">
      <c r="A46" s="182" t="s">
        <v>47</v>
      </c>
      <c r="B46" s="298" t="s">
        <v>198</v>
      </c>
      <c r="C46" s="299"/>
      <c r="D46" s="299"/>
      <c r="E46" s="299"/>
      <c r="F46" s="299"/>
      <c r="G46" s="300"/>
      <c r="H46" s="229">
        <f>'Módulo 2 - Encargos'!F4</f>
        <v>0.2</v>
      </c>
      <c r="I46" s="160">
        <f t="shared" ref="I46:I53" si="0">ROUND(($I$42-$I$41)*H46,2)</f>
        <v>0</v>
      </c>
      <c r="J46" s="204" t="s">
        <v>250</v>
      </c>
    </row>
    <row r="47" spans="1:10" ht="15" customHeight="1" x14ac:dyDescent="0.25">
      <c r="A47" s="182" t="s">
        <v>50</v>
      </c>
      <c r="B47" s="298" t="s">
        <v>199</v>
      </c>
      <c r="C47" s="299"/>
      <c r="D47" s="299"/>
      <c r="E47" s="299"/>
      <c r="F47" s="299"/>
      <c r="G47" s="300"/>
      <c r="H47" s="229">
        <f>'Módulo 2 - Encargos'!F5</f>
        <v>1.4999999999999999E-2</v>
      </c>
      <c r="I47" s="160">
        <f t="shared" si="0"/>
        <v>0</v>
      </c>
      <c r="J47" s="204" t="s">
        <v>250</v>
      </c>
    </row>
    <row r="48" spans="1:10" ht="15" customHeight="1" x14ac:dyDescent="0.25">
      <c r="A48" s="182" t="s">
        <v>53</v>
      </c>
      <c r="B48" s="298" t="s">
        <v>200</v>
      </c>
      <c r="C48" s="299"/>
      <c r="D48" s="299"/>
      <c r="E48" s="299"/>
      <c r="F48" s="299"/>
      <c r="G48" s="300"/>
      <c r="H48" s="229">
        <f>'Módulo 2 - Encargos'!F6</f>
        <v>0.01</v>
      </c>
      <c r="I48" s="160">
        <f t="shared" si="0"/>
        <v>0</v>
      </c>
      <c r="J48" s="204" t="s">
        <v>250</v>
      </c>
    </row>
    <row r="49" spans="1:11" ht="15" customHeight="1" x14ac:dyDescent="0.25">
      <c r="A49" s="182" t="s">
        <v>61</v>
      </c>
      <c r="B49" s="298" t="s">
        <v>62</v>
      </c>
      <c r="C49" s="299"/>
      <c r="D49" s="299"/>
      <c r="E49" s="299"/>
      <c r="F49" s="299"/>
      <c r="G49" s="300"/>
      <c r="H49" s="229">
        <f>'Módulo 2 - Encargos'!F7</f>
        <v>2E-3</v>
      </c>
      <c r="I49" s="160">
        <f t="shared" si="0"/>
        <v>0</v>
      </c>
      <c r="J49" s="204" t="s">
        <v>250</v>
      </c>
    </row>
    <row r="50" spans="1:11" ht="15" customHeight="1" x14ac:dyDescent="0.25">
      <c r="A50" s="182" t="s">
        <v>63</v>
      </c>
      <c r="B50" s="298" t="s">
        <v>201</v>
      </c>
      <c r="C50" s="299"/>
      <c r="D50" s="299"/>
      <c r="E50" s="299"/>
      <c r="F50" s="299"/>
      <c r="G50" s="300"/>
      <c r="H50" s="229">
        <f>'Módulo 2 - Encargos'!F8</f>
        <v>2.5000000000000001E-2</v>
      </c>
      <c r="I50" s="160">
        <f t="shared" si="0"/>
        <v>0</v>
      </c>
      <c r="J50" s="204" t="s">
        <v>250</v>
      </c>
    </row>
    <row r="51" spans="1:11" ht="15" customHeight="1" x14ac:dyDescent="0.25">
      <c r="A51" s="182" t="s">
        <v>65</v>
      </c>
      <c r="B51" s="298" t="s">
        <v>202</v>
      </c>
      <c r="C51" s="299"/>
      <c r="D51" s="299"/>
      <c r="E51" s="299"/>
      <c r="F51" s="299"/>
      <c r="G51" s="300"/>
      <c r="H51" s="229">
        <f>'Módulo 2 - Encargos'!F9</f>
        <v>0.08</v>
      </c>
      <c r="I51" s="160">
        <f t="shared" si="0"/>
        <v>0</v>
      </c>
      <c r="J51" s="204" t="s">
        <v>250</v>
      </c>
    </row>
    <row r="52" spans="1:11" ht="28.5" customHeight="1" x14ac:dyDescent="0.25">
      <c r="A52" s="182" t="s">
        <v>68</v>
      </c>
      <c r="B52" s="298" t="s">
        <v>69</v>
      </c>
      <c r="C52" s="299"/>
      <c r="D52" s="299"/>
      <c r="E52" s="231">
        <f>'Módulo 2 - Encargos'!C10</f>
        <v>0.03</v>
      </c>
      <c r="F52" s="164" t="s">
        <v>70</v>
      </c>
      <c r="G52" s="230">
        <f>'Módulo 2 - Encargos'!E10</f>
        <v>1</v>
      </c>
      <c r="H52" s="165">
        <f>E52*G52</f>
        <v>0.03</v>
      </c>
      <c r="I52" s="160">
        <f t="shared" si="0"/>
        <v>0</v>
      </c>
      <c r="J52" s="204" t="s">
        <v>250</v>
      </c>
    </row>
    <row r="53" spans="1:11" ht="15" customHeight="1" x14ac:dyDescent="0.25">
      <c r="A53" s="182" t="s">
        <v>71</v>
      </c>
      <c r="B53" s="298" t="s">
        <v>203</v>
      </c>
      <c r="C53" s="299"/>
      <c r="D53" s="299"/>
      <c r="E53" s="299"/>
      <c r="F53" s="299"/>
      <c r="G53" s="300"/>
      <c r="H53" s="229">
        <f>'Módulo 2 - Encargos'!F11</f>
        <v>6.0000000000000001E-3</v>
      </c>
      <c r="I53" s="160">
        <f t="shared" si="0"/>
        <v>0</v>
      </c>
      <c r="J53" s="204" t="s">
        <v>250</v>
      </c>
    </row>
    <row r="54" spans="1:11" s="162" customFormat="1" ht="15" customHeight="1" x14ac:dyDescent="0.25">
      <c r="A54" s="284" t="s">
        <v>112</v>
      </c>
      <c r="B54" s="285"/>
      <c r="C54" s="285"/>
      <c r="D54" s="285"/>
      <c r="E54" s="285"/>
      <c r="F54" s="285"/>
      <c r="G54" s="286"/>
      <c r="H54" s="166">
        <f>SUM(H46:H53)</f>
        <v>0.3680000000000001</v>
      </c>
      <c r="I54" s="161">
        <f>SUM(I46:I53)</f>
        <v>0</v>
      </c>
      <c r="J54" s="167"/>
    </row>
    <row r="55" spans="1:11" ht="6.95" customHeight="1" x14ac:dyDescent="0.2">
      <c r="A55" s="168"/>
      <c r="B55" s="168"/>
      <c r="C55" s="168"/>
      <c r="D55" s="168"/>
      <c r="E55" s="168"/>
      <c r="F55" s="168"/>
      <c r="G55" s="168"/>
      <c r="H55" s="168"/>
      <c r="I55" s="168"/>
      <c r="J55" s="169"/>
      <c r="K55" s="169"/>
    </row>
    <row r="56" spans="1:11" ht="25.5" x14ac:dyDescent="0.2">
      <c r="A56" s="159" t="s">
        <v>136</v>
      </c>
      <c r="B56" s="303" t="s">
        <v>113</v>
      </c>
      <c r="C56" s="304"/>
      <c r="D56" s="304"/>
      <c r="E56" s="304"/>
      <c r="F56" s="304"/>
      <c r="G56" s="305"/>
      <c r="H56" s="159" t="s">
        <v>5</v>
      </c>
      <c r="I56" s="159" t="s">
        <v>257</v>
      </c>
      <c r="J56" s="169"/>
      <c r="K56" s="169"/>
    </row>
    <row r="57" spans="1:11" ht="15" customHeight="1" x14ac:dyDescent="0.2">
      <c r="A57" s="182" t="s">
        <v>47</v>
      </c>
      <c r="B57" s="298" t="s">
        <v>8</v>
      </c>
      <c r="C57" s="299"/>
      <c r="D57" s="299"/>
      <c r="E57" s="299"/>
      <c r="F57" s="299"/>
      <c r="G57" s="300"/>
      <c r="H57" s="229">
        <f>'Módulo 2 - Encargos'!F15</f>
        <v>8.3299999999999999E-2</v>
      </c>
      <c r="I57" s="160">
        <f>ROUND(($I$42-$I$41)*H57,2)</f>
        <v>0</v>
      </c>
      <c r="J57" s="204" t="s">
        <v>250</v>
      </c>
      <c r="K57" s="169"/>
    </row>
    <row r="58" spans="1:11" ht="15" customHeight="1" x14ac:dyDescent="0.2">
      <c r="A58" s="182" t="s">
        <v>50</v>
      </c>
      <c r="B58" s="298" t="s">
        <v>7</v>
      </c>
      <c r="C58" s="299"/>
      <c r="D58" s="299"/>
      <c r="E58" s="299"/>
      <c r="F58" s="299"/>
      <c r="G58" s="300"/>
      <c r="H58" s="229">
        <f>'Módulo 2 - Encargos'!F16</f>
        <v>0.1111</v>
      </c>
      <c r="I58" s="160">
        <f>ROUND(($I$42-$I$41)*H58,2)</f>
        <v>0</v>
      </c>
      <c r="J58" s="204" t="s">
        <v>250</v>
      </c>
      <c r="K58" s="169"/>
    </row>
    <row r="59" spans="1:11" ht="15" customHeight="1" x14ac:dyDescent="0.2">
      <c r="A59" s="182" t="s">
        <v>53</v>
      </c>
      <c r="B59" s="298" t="s">
        <v>109</v>
      </c>
      <c r="C59" s="299"/>
      <c r="D59" s="299"/>
      <c r="E59" s="299"/>
      <c r="F59" s="299"/>
      <c r="G59" s="300"/>
      <c r="H59" s="229">
        <f>'Módulo 2 - Encargos'!F17</f>
        <v>7.1539200000000025E-2</v>
      </c>
      <c r="I59" s="160">
        <f>ROUND(($I$42-$I$41)*H59,2)</f>
        <v>0</v>
      </c>
      <c r="J59" s="204" t="s">
        <v>250</v>
      </c>
      <c r="K59" s="169"/>
    </row>
    <row r="60" spans="1:11" ht="15" customHeight="1" x14ac:dyDescent="0.2">
      <c r="A60" s="284" t="s">
        <v>114</v>
      </c>
      <c r="B60" s="285"/>
      <c r="C60" s="285"/>
      <c r="D60" s="285"/>
      <c r="E60" s="285"/>
      <c r="F60" s="285"/>
      <c r="G60" s="286"/>
      <c r="H60" s="166">
        <f>SUM(H57:H59)</f>
        <v>0.26593920000000004</v>
      </c>
      <c r="I60" s="161">
        <f>SUM(I57:I59)</f>
        <v>0</v>
      </c>
      <c r="J60" s="169"/>
      <c r="K60" s="169"/>
    </row>
    <row r="61" spans="1:11" ht="6.95" customHeight="1" x14ac:dyDescent="0.2">
      <c r="A61" s="168"/>
      <c r="B61" s="168"/>
      <c r="C61" s="168"/>
      <c r="D61" s="168"/>
      <c r="E61" s="168"/>
      <c r="F61" s="168"/>
      <c r="G61" s="168"/>
      <c r="H61" s="168"/>
      <c r="I61" s="168"/>
      <c r="J61" s="169"/>
      <c r="K61" s="169"/>
    </row>
    <row r="62" spans="1:11" ht="25.5" x14ac:dyDescent="0.25">
      <c r="A62" s="159" t="s">
        <v>137</v>
      </c>
      <c r="B62" s="303" t="s">
        <v>116</v>
      </c>
      <c r="C62" s="304"/>
      <c r="D62" s="304"/>
      <c r="E62" s="304"/>
      <c r="F62" s="304"/>
      <c r="G62" s="305"/>
      <c r="H62" s="159" t="s">
        <v>5</v>
      </c>
      <c r="I62" s="159" t="s">
        <v>257</v>
      </c>
    </row>
    <row r="63" spans="1:11" ht="15" customHeight="1" x14ac:dyDescent="0.25">
      <c r="A63" s="182" t="s">
        <v>47</v>
      </c>
      <c r="B63" s="298" t="s">
        <v>117</v>
      </c>
      <c r="C63" s="299"/>
      <c r="D63" s="299"/>
      <c r="E63" s="299"/>
      <c r="F63" s="299"/>
      <c r="G63" s="300"/>
      <c r="H63" s="229">
        <f>'Módulo 2 - Encargos'!F21</f>
        <v>4.5833333333333342E-3</v>
      </c>
      <c r="I63" s="160">
        <f t="shared" ref="I63:I68" si="1">ROUND(($I$42-$I$41)*H63,2)</f>
        <v>0</v>
      </c>
      <c r="J63" s="204" t="s">
        <v>250</v>
      </c>
    </row>
    <row r="64" spans="1:11" ht="15" customHeight="1" x14ac:dyDescent="0.25">
      <c r="A64" s="182" t="s">
        <v>50</v>
      </c>
      <c r="B64" s="298" t="s">
        <v>77</v>
      </c>
      <c r="C64" s="299"/>
      <c r="D64" s="299"/>
      <c r="E64" s="299"/>
      <c r="F64" s="299"/>
      <c r="G64" s="300"/>
      <c r="H64" s="229">
        <f>'Módulo 2 - Encargos'!F23</f>
        <v>3.6666666666666672E-4</v>
      </c>
      <c r="I64" s="160">
        <f t="shared" si="1"/>
        <v>0</v>
      </c>
      <c r="J64" s="204" t="s">
        <v>250</v>
      </c>
    </row>
    <row r="65" spans="1:10" ht="15" customHeight="1" x14ac:dyDescent="0.25">
      <c r="A65" s="182" t="s">
        <v>53</v>
      </c>
      <c r="B65" s="298" t="s">
        <v>118</v>
      </c>
      <c r="C65" s="299"/>
      <c r="D65" s="299"/>
      <c r="E65" s="299"/>
      <c r="F65" s="299"/>
      <c r="G65" s="300"/>
      <c r="H65" s="229">
        <f>'Módulo 2 - Encargos'!F24</f>
        <v>1.4666666666666669E-4</v>
      </c>
      <c r="I65" s="160">
        <f t="shared" si="1"/>
        <v>0</v>
      </c>
      <c r="J65" s="204" t="s">
        <v>250</v>
      </c>
    </row>
    <row r="66" spans="1:10" ht="15" customHeight="1" x14ac:dyDescent="0.25">
      <c r="A66" s="182" t="s">
        <v>61</v>
      </c>
      <c r="B66" s="298" t="s">
        <v>119</v>
      </c>
      <c r="C66" s="299"/>
      <c r="D66" s="299"/>
      <c r="E66" s="299"/>
      <c r="F66" s="299"/>
      <c r="G66" s="300"/>
      <c r="H66" s="229">
        <f>'Módulo 2 - Encargos'!F25</f>
        <v>1.9833333333333335E-2</v>
      </c>
      <c r="I66" s="160">
        <f t="shared" si="1"/>
        <v>0</v>
      </c>
      <c r="J66" s="204" t="s">
        <v>250</v>
      </c>
    </row>
    <row r="67" spans="1:10" ht="15" customHeight="1" x14ac:dyDescent="0.25">
      <c r="A67" s="182" t="s">
        <v>63</v>
      </c>
      <c r="B67" s="298" t="s">
        <v>190</v>
      </c>
      <c r="C67" s="299"/>
      <c r="D67" s="299"/>
      <c r="E67" s="299"/>
      <c r="F67" s="299"/>
      <c r="G67" s="300"/>
      <c r="H67" s="229">
        <f>'Módulo 2 - Encargos'!F27</f>
        <v>7.2986666666666694E-3</v>
      </c>
      <c r="I67" s="160">
        <f t="shared" si="1"/>
        <v>0</v>
      </c>
      <c r="J67" s="204" t="s">
        <v>250</v>
      </c>
    </row>
    <row r="68" spans="1:10" ht="15" customHeight="1" x14ac:dyDescent="0.25">
      <c r="A68" s="182" t="s">
        <v>65</v>
      </c>
      <c r="B68" s="298" t="s">
        <v>120</v>
      </c>
      <c r="C68" s="299"/>
      <c r="D68" s="299"/>
      <c r="E68" s="299"/>
      <c r="F68" s="299"/>
      <c r="G68" s="300"/>
      <c r="H68" s="229">
        <f>'Módulo 2 - Encargos'!F28</f>
        <v>0.04</v>
      </c>
      <c r="I68" s="160">
        <f t="shared" si="1"/>
        <v>0</v>
      </c>
      <c r="J68" s="204" t="s">
        <v>250</v>
      </c>
    </row>
    <row r="69" spans="1:10" s="162" customFormat="1" ht="15" customHeight="1" x14ac:dyDescent="0.25">
      <c r="A69" s="284" t="s">
        <v>138</v>
      </c>
      <c r="B69" s="285"/>
      <c r="C69" s="285"/>
      <c r="D69" s="285"/>
      <c r="E69" s="285"/>
      <c r="F69" s="285"/>
      <c r="G69" s="286"/>
      <c r="H69" s="166">
        <f>SUM(H63:H68)</f>
        <v>7.2228666666666663E-2</v>
      </c>
      <c r="I69" s="161">
        <f>SUM(I63:I68)</f>
        <v>0</v>
      </c>
      <c r="J69" s="167"/>
    </row>
    <row r="70" spans="1:10" ht="6.95" customHeight="1" x14ac:dyDescent="0.25">
      <c r="A70" s="170"/>
      <c r="B70" s="191"/>
      <c r="C70" s="191"/>
      <c r="D70" s="191"/>
      <c r="E70" s="191"/>
      <c r="F70" s="191"/>
      <c r="G70" s="191"/>
      <c r="H70" s="191"/>
      <c r="I70" s="191"/>
    </row>
    <row r="71" spans="1:10" ht="25.5" x14ac:dyDescent="0.25">
      <c r="A71" s="159" t="s">
        <v>140</v>
      </c>
      <c r="B71" s="303" t="s">
        <v>169</v>
      </c>
      <c r="C71" s="304"/>
      <c r="D71" s="304"/>
      <c r="E71" s="304"/>
      <c r="F71" s="304"/>
      <c r="G71" s="305"/>
      <c r="H71" s="159" t="s">
        <v>5</v>
      </c>
      <c r="I71" s="159" t="s">
        <v>257</v>
      </c>
    </row>
    <row r="72" spans="1:10" ht="15" customHeight="1" x14ac:dyDescent="0.25">
      <c r="A72" s="182" t="s">
        <v>47</v>
      </c>
      <c r="B72" s="298" t="s">
        <v>86</v>
      </c>
      <c r="C72" s="299"/>
      <c r="D72" s="299"/>
      <c r="E72" s="299"/>
      <c r="F72" s="299"/>
      <c r="G72" s="300"/>
      <c r="H72" s="229">
        <f>'Módulo 2 - Encargos'!F36</f>
        <v>1.6199999999999999E-2</v>
      </c>
      <c r="I72" s="160">
        <f>ROUND(($I$42-$I$41)*H72,2)</f>
        <v>0</v>
      </c>
      <c r="J72" s="204" t="s">
        <v>250</v>
      </c>
    </row>
    <row r="73" spans="1:10" ht="15" customHeight="1" x14ac:dyDescent="0.25">
      <c r="A73" s="182" t="s">
        <v>50</v>
      </c>
      <c r="B73" s="298" t="s">
        <v>121</v>
      </c>
      <c r="C73" s="299"/>
      <c r="D73" s="299"/>
      <c r="E73" s="299"/>
      <c r="F73" s="299"/>
      <c r="G73" s="300"/>
      <c r="H73" s="229">
        <f>'Módulo 2 - Encargos'!F37</f>
        <v>1.3888888888888888E-2</v>
      </c>
      <c r="I73" s="160">
        <f>($I$42-$I$41+$I$57+$I$58)*H73</f>
        <v>0</v>
      </c>
      <c r="J73" s="204" t="s">
        <v>250</v>
      </c>
    </row>
    <row r="74" spans="1:10" ht="15" customHeight="1" x14ac:dyDescent="0.25">
      <c r="A74" s="182" t="s">
        <v>53</v>
      </c>
      <c r="B74" s="298" t="s">
        <v>122</v>
      </c>
      <c r="C74" s="299"/>
      <c r="D74" s="299"/>
      <c r="E74" s="299"/>
      <c r="F74" s="299"/>
      <c r="G74" s="300"/>
      <c r="H74" s="229">
        <f>'Módulo 2 - Encargos'!F39</f>
        <v>2.0833333333333332E-4</v>
      </c>
      <c r="I74" s="160">
        <f>ROUND(($I$42-$I$41+$I$57+$I$58)*H74,2)</f>
        <v>0</v>
      </c>
      <c r="J74" s="204" t="s">
        <v>250</v>
      </c>
    </row>
    <row r="75" spans="1:10" ht="15" customHeight="1" x14ac:dyDescent="0.25">
      <c r="A75" s="182" t="s">
        <v>61</v>
      </c>
      <c r="B75" s="298" t="s">
        <v>123</v>
      </c>
      <c r="C75" s="299"/>
      <c r="D75" s="299"/>
      <c r="E75" s="299"/>
      <c r="F75" s="299"/>
      <c r="G75" s="300"/>
      <c r="H75" s="229">
        <f>'Módulo 2 - Encargos'!F41</f>
        <v>8.2222222222222228E-3</v>
      </c>
      <c r="I75" s="160">
        <f>ROUND(($I$42-$I$41+$I$57+$I$58)*H75,2)</f>
        <v>0</v>
      </c>
      <c r="J75" s="204" t="s">
        <v>250</v>
      </c>
    </row>
    <row r="76" spans="1:10" ht="15" customHeight="1" x14ac:dyDescent="0.25">
      <c r="A76" s="182" t="s">
        <v>63</v>
      </c>
      <c r="B76" s="298" t="s">
        <v>124</v>
      </c>
      <c r="C76" s="299"/>
      <c r="D76" s="299"/>
      <c r="E76" s="299"/>
      <c r="F76" s="299"/>
      <c r="G76" s="300"/>
      <c r="H76" s="229">
        <f>'Módulo 2 - Encargos'!F43</f>
        <v>3.2499999999999999E-4</v>
      </c>
      <c r="I76" s="160">
        <f>ROUND(($I$42-$I$41+$I$57+$I$58)*H76,2)</f>
        <v>0</v>
      </c>
      <c r="J76" s="204" t="s">
        <v>250</v>
      </c>
    </row>
    <row r="77" spans="1:10" ht="15" customHeight="1" x14ac:dyDescent="0.25">
      <c r="A77" s="182" t="s">
        <v>65</v>
      </c>
      <c r="B77" s="298" t="s">
        <v>125</v>
      </c>
      <c r="C77" s="299"/>
      <c r="D77" s="299"/>
      <c r="E77" s="299"/>
      <c r="F77" s="299"/>
      <c r="G77" s="300"/>
      <c r="H77" s="229">
        <f>'Módulo 2 - Encargos'!F45</f>
        <v>6.9999999999999999E-4</v>
      </c>
      <c r="I77" s="160">
        <f>($I$42-$I$41)*H77</f>
        <v>0</v>
      </c>
      <c r="J77" s="204" t="s">
        <v>250</v>
      </c>
    </row>
    <row r="78" spans="1:10" ht="15" customHeight="1" x14ac:dyDescent="0.25">
      <c r="A78" s="182"/>
      <c r="B78" s="284" t="s">
        <v>21</v>
      </c>
      <c r="C78" s="285"/>
      <c r="D78" s="285"/>
      <c r="E78" s="285"/>
      <c r="F78" s="285"/>
      <c r="G78" s="285"/>
      <c r="H78" s="286"/>
      <c r="I78" s="161">
        <f>ROUND(SUM(I72:I77),2)</f>
        <v>0</v>
      </c>
      <c r="J78" s="167"/>
    </row>
    <row r="79" spans="1:10" ht="15" customHeight="1" x14ac:dyDescent="0.25">
      <c r="A79" s="182" t="s">
        <v>68</v>
      </c>
      <c r="B79" s="298" t="s">
        <v>126</v>
      </c>
      <c r="C79" s="299"/>
      <c r="D79" s="299"/>
      <c r="E79" s="299"/>
      <c r="F79" s="299"/>
      <c r="G79" s="299"/>
      <c r="H79" s="300"/>
      <c r="I79" s="160">
        <f>ROUND(I78*H54,2)</f>
        <v>0</v>
      </c>
      <c r="J79" s="167"/>
    </row>
    <row r="80" spans="1:10" ht="15" customHeight="1" x14ac:dyDescent="0.25">
      <c r="A80" s="182" t="s">
        <v>71</v>
      </c>
      <c r="B80" s="330" t="s">
        <v>191</v>
      </c>
      <c r="C80" s="330"/>
      <c r="D80" s="330"/>
      <c r="E80" s="330"/>
      <c r="F80" s="330"/>
      <c r="G80" s="206" t="s">
        <v>127</v>
      </c>
      <c r="H80" s="232">
        <v>0</v>
      </c>
      <c r="I80" s="160">
        <f>ROUND(((I69/30)*H80)/12,2)</f>
        <v>0</v>
      </c>
      <c r="J80" s="202" t="s">
        <v>249</v>
      </c>
    </row>
    <row r="81" spans="1:10" ht="15" customHeight="1" x14ac:dyDescent="0.25">
      <c r="A81" s="284" t="s">
        <v>139</v>
      </c>
      <c r="B81" s="285"/>
      <c r="C81" s="285"/>
      <c r="D81" s="285"/>
      <c r="E81" s="285"/>
      <c r="F81" s="285"/>
      <c r="G81" s="285"/>
      <c r="H81" s="286"/>
      <c r="I81" s="161">
        <f>SUM(I78:I80)</f>
        <v>0</v>
      </c>
      <c r="J81" s="167"/>
    </row>
    <row r="82" spans="1:10" s="162" customFormat="1" ht="6.95" customHeight="1" x14ac:dyDescent="0.25">
      <c r="B82" s="171"/>
      <c r="C82" s="171"/>
      <c r="D82" s="171"/>
      <c r="E82" s="171"/>
      <c r="F82" s="171"/>
      <c r="G82" s="171"/>
      <c r="H82" s="171"/>
      <c r="I82" s="172"/>
      <c r="J82" s="167"/>
    </row>
    <row r="83" spans="1:10" s="162" customFormat="1" ht="15" customHeight="1" x14ac:dyDescent="0.25">
      <c r="A83" s="284" t="s">
        <v>142</v>
      </c>
      <c r="B83" s="285"/>
      <c r="C83" s="285"/>
      <c r="D83" s="285"/>
      <c r="E83" s="285"/>
      <c r="F83" s="285"/>
      <c r="G83" s="285"/>
      <c r="H83" s="286"/>
      <c r="I83" s="161">
        <f>I81+I69+I60+I54</f>
        <v>0</v>
      </c>
      <c r="J83" s="167"/>
    </row>
    <row r="85" spans="1:10" ht="15" customHeight="1" x14ac:dyDescent="0.25">
      <c r="A85" s="306" t="s">
        <v>195</v>
      </c>
      <c r="B85" s="306"/>
      <c r="C85" s="306"/>
      <c r="D85" s="306"/>
      <c r="E85" s="306"/>
      <c r="F85" s="306"/>
      <c r="G85" s="306"/>
      <c r="H85" s="306"/>
      <c r="I85" s="306"/>
    </row>
    <row r="86" spans="1:10" ht="25.5" x14ac:dyDescent="0.25">
      <c r="A86" s="159">
        <v>3</v>
      </c>
      <c r="B86" s="303" t="s">
        <v>141</v>
      </c>
      <c r="C86" s="304"/>
      <c r="D86" s="304"/>
      <c r="E86" s="304"/>
      <c r="F86" s="304"/>
      <c r="G86" s="304"/>
      <c r="H86" s="305"/>
      <c r="I86" s="159" t="s">
        <v>257</v>
      </c>
    </row>
    <row r="87" spans="1:10" ht="15" customHeight="1" x14ac:dyDescent="0.25">
      <c r="A87" s="182" t="s">
        <v>47</v>
      </c>
      <c r="B87" s="298" t="s">
        <v>34</v>
      </c>
      <c r="C87" s="299"/>
      <c r="D87" s="299"/>
      <c r="E87" s="299"/>
      <c r="F87" s="299"/>
      <c r="G87" s="299"/>
      <c r="H87" s="300"/>
      <c r="I87" s="160">
        <f>I98*F14</f>
        <v>0</v>
      </c>
    </row>
    <row r="88" spans="1:10" ht="15" customHeight="1" x14ac:dyDescent="0.25">
      <c r="A88" s="182" t="s">
        <v>50</v>
      </c>
      <c r="B88" s="298" t="s">
        <v>168</v>
      </c>
      <c r="C88" s="299"/>
      <c r="D88" s="299"/>
      <c r="E88" s="299"/>
      <c r="F88" s="299"/>
      <c r="G88" s="299"/>
      <c r="H88" s="300"/>
      <c r="I88" s="160">
        <f>I94</f>
        <v>0</v>
      </c>
    </row>
    <row r="89" spans="1:10" ht="15" customHeight="1" x14ac:dyDescent="0.25">
      <c r="A89" s="182" t="s">
        <v>53</v>
      </c>
      <c r="B89" s="298" t="s">
        <v>23</v>
      </c>
      <c r="C89" s="299"/>
      <c r="D89" s="299"/>
      <c r="E89" s="299"/>
      <c r="F89" s="299"/>
      <c r="G89" s="299"/>
      <c r="H89" s="300"/>
      <c r="I89" s="160">
        <f>I35</f>
        <v>0</v>
      </c>
    </row>
    <row r="90" spans="1:10" ht="15" customHeight="1" x14ac:dyDescent="0.25">
      <c r="A90" s="284" t="s">
        <v>144</v>
      </c>
      <c r="B90" s="285"/>
      <c r="C90" s="285"/>
      <c r="D90" s="285"/>
      <c r="E90" s="285"/>
      <c r="F90" s="285"/>
      <c r="G90" s="285"/>
      <c r="H90" s="286"/>
      <c r="I90" s="161">
        <f>SUM(I87:I89)</f>
        <v>0</v>
      </c>
      <c r="J90" s="167"/>
    </row>
    <row r="91" spans="1:10" ht="15" customHeight="1" x14ac:dyDescent="0.25">
      <c r="A91" s="170"/>
      <c r="B91" s="288"/>
      <c r="C91" s="289"/>
      <c r="D91" s="289"/>
      <c r="E91" s="289"/>
      <c r="F91" s="289"/>
      <c r="G91" s="289"/>
      <c r="H91" s="173"/>
      <c r="I91" s="174"/>
    </row>
    <row r="92" spans="1:10" ht="15" customHeight="1" x14ac:dyDescent="0.25">
      <c r="A92" s="283" t="s">
        <v>145</v>
      </c>
      <c r="B92" s="283"/>
      <c r="C92" s="283"/>
      <c r="D92" s="283"/>
      <c r="E92" s="283"/>
      <c r="F92" s="283"/>
      <c r="G92" s="283"/>
      <c r="H92" s="283"/>
      <c r="I92" s="283"/>
    </row>
    <row r="93" spans="1:10" ht="26.25" customHeight="1" x14ac:dyDescent="0.25">
      <c r="A93" s="287" t="s">
        <v>9</v>
      </c>
      <c r="B93" s="287"/>
      <c r="C93" s="182" t="s">
        <v>10</v>
      </c>
      <c r="D93" s="182" t="s">
        <v>11</v>
      </c>
      <c r="E93" s="182" t="s">
        <v>12</v>
      </c>
      <c r="F93" s="182" t="s">
        <v>13</v>
      </c>
      <c r="G93" s="182" t="s">
        <v>14</v>
      </c>
      <c r="H93" s="175" t="s">
        <v>15</v>
      </c>
      <c r="I93" s="176" t="s">
        <v>16</v>
      </c>
    </row>
    <row r="94" spans="1:10" ht="15" customHeight="1" x14ac:dyDescent="0.25">
      <c r="A94" s="308">
        <f>I29</f>
        <v>0</v>
      </c>
      <c r="B94" s="287"/>
      <c r="C94" s="182">
        <f>I30</f>
        <v>0</v>
      </c>
      <c r="D94" s="182">
        <v>2</v>
      </c>
      <c r="E94" s="177">
        <f>A94*C94*D94*F14</f>
        <v>0</v>
      </c>
      <c r="F94" s="208">
        <f>I40</f>
        <v>0</v>
      </c>
      <c r="G94" s="178">
        <f>I31</f>
        <v>0</v>
      </c>
      <c r="H94" s="177">
        <f>F94*G94</f>
        <v>0</v>
      </c>
      <c r="I94" s="160">
        <f>IF((E94-H94)&gt;0,E94-H94,0)</f>
        <v>0</v>
      </c>
    </row>
    <row r="95" spans="1:10" ht="15" customHeight="1" x14ac:dyDescent="0.25">
      <c r="E95" s="167"/>
      <c r="F95" s="167"/>
      <c r="G95" s="179"/>
      <c r="H95" s="167"/>
      <c r="I95" s="180"/>
    </row>
    <row r="96" spans="1:10" ht="15" customHeight="1" x14ac:dyDescent="0.25">
      <c r="A96" s="283" t="s">
        <v>146</v>
      </c>
      <c r="B96" s="283"/>
      <c r="C96" s="283"/>
      <c r="D96" s="283"/>
      <c r="E96" s="283"/>
      <c r="F96" s="283"/>
      <c r="G96" s="283"/>
      <c r="H96" s="283"/>
      <c r="I96" s="283"/>
    </row>
    <row r="97" spans="1:14" ht="25.5" customHeight="1" x14ac:dyDescent="0.25">
      <c r="A97" s="287" t="s">
        <v>9</v>
      </c>
      <c r="B97" s="287"/>
      <c r="C97" s="182" t="s">
        <v>17</v>
      </c>
      <c r="D97" s="182" t="s">
        <v>11</v>
      </c>
      <c r="E97" s="182" t="s">
        <v>12</v>
      </c>
      <c r="F97" s="182" t="s">
        <v>13</v>
      </c>
      <c r="G97" s="182" t="s">
        <v>14</v>
      </c>
      <c r="H97" s="175" t="str">
        <f>H93</f>
        <v>Valor desconto</v>
      </c>
      <c r="I97" s="176" t="s">
        <v>16</v>
      </c>
    </row>
    <row r="98" spans="1:14" ht="15" customHeight="1" x14ac:dyDescent="0.25">
      <c r="A98" s="308">
        <f>I32</f>
        <v>0</v>
      </c>
      <c r="B98" s="308"/>
      <c r="C98" s="181">
        <f>I33</f>
        <v>15</v>
      </c>
      <c r="D98" s="182">
        <v>1</v>
      </c>
      <c r="E98" s="208">
        <f>A98*C98*D98*F14</f>
        <v>0</v>
      </c>
      <c r="F98" s="208">
        <f>E98</f>
        <v>0</v>
      </c>
      <c r="G98" s="165">
        <f>I34</f>
        <v>0</v>
      </c>
      <c r="H98" s="208">
        <f>F98*G98</f>
        <v>0</v>
      </c>
      <c r="I98" s="160">
        <f>ROUND(E98-H98,2)</f>
        <v>0</v>
      </c>
    </row>
    <row r="100" spans="1:14" ht="15" customHeight="1" x14ac:dyDescent="0.25">
      <c r="A100" s="306" t="s">
        <v>129</v>
      </c>
      <c r="B100" s="306"/>
      <c r="C100" s="306"/>
      <c r="D100" s="306"/>
      <c r="E100" s="306"/>
      <c r="F100" s="306"/>
      <c r="G100" s="306"/>
      <c r="H100" s="306"/>
      <c r="I100" s="306"/>
    </row>
    <row r="101" spans="1:14" ht="25.5" x14ac:dyDescent="0.25">
      <c r="A101" s="159">
        <v>4</v>
      </c>
      <c r="B101" s="303" t="s">
        <v>147</v>
      </c>
      <c r="C101" s="304"/>
      <c r="D101" s="304"/>
      <c r="E101" s="304"/>
      <c r="F101" s="304"/>
      <c r="G101" s="304"/>
      <c r="H101" s="305"/>
      <c r="I101" s="159" t="s">
        <v>257</v>
      </c>
    </row>
    <row r="102" spans="1:14" ht="15" customHeight="1" x14ac:dyDescent="0.2">
      <c r="A102" s="182" t="s">
        <v>47</v>
      </c>
      <c r="B102" s="298" t="s">
        <v>207</v>
      </c>
      <c r="C102" s="299"/>
      <c r="D102" s="299"/>
      <c r="E102" s="299"/>
      <c r="F102" s="299"/>
      <c r="G102" s="299"/>
      <c r="H102" s="300"/>
      <c r="I102" s="233">
        <f>'Módulo 4-A - Transporte'!C4</f>
        <v>0</v>
      </c>
      <c r="J102" s="204" t="s">
        <v>250</v>
      </c>
      <c r="K102" s="169"/>
      <c r="L102" s="169"/>
      <c r="M102" s="169"/>
      <c r="N102" s="169"/>
    </row>
    <row r="103" spans="1:14" ht="15" customHeight="1" x14ac:dyDescent="0.2">
      <c r="A103" s="182" t="s">
        <v>50</v>
      </c>
      <c r="B103" s="298" t="s">
        <v>128</v>
      </c>
      <c r="C103" s="299"/>
      <c r="D103" s="299"/>
      <c r="E103" s="299"/>
      <c r="F103" s="299"/>
      <c r="G103" s="299"/>
      <c r="H103" s="300"/>
      <c r="I103" s="233">
        <f>'Módulo 4-B - Uniformes'!D22</f>
        <v>0</v>
      </c>
      <c r="J103" s="204" t="s">
        <v>250</v>
      </c>
      <c r="K103" s="169"/>
      <c r="L103" s="169"/>
      <c r="M103" s="169"/>
      <c r="N103" s="169"/>
    </row>
    <row r="104" spans="1:14" ht="15" customHeight="1" x14ac:dyDescent="0.2">
      <c r="A104" s="182" t="s">
        <v>53</v>
      </c>
      <c r="B104" s="298" t="s">
        <v>23</v>
      </c>
      <c r="C104" s="299"/>
      <c r="D104" s="299"/>
      <c r="E104" s="299"/>
      <c r="F104" s="299"/>
      <c r="G104" s="299"/>
      <c r="H104" s="300"/>
      <c r="I104" s="234">
        <v>0</v>
      </c>
      <c r="J104" s="202" t="s">
        <v>249</v>
      </c>
      <c r="K104" s="169"/>
      <c r="L104" s="169"/>
      <c r="M104" s="169"/>
      <c r="N104" s="169"/>
    </row>
    <row r="105" spans="1:14" ht="15" customHeight="1" x14ac:dyDescent="0.2">
      <c r="A105" s="284" t="s">
        <v>152</v>
      </c>
      <c r="B105" s="285"/>
      <c r="C105" s="285"/>
      <c r="D105" s="285"/>
      <c r="E105" s="285"/>
      <c r="F105" s="285"/>
      <c r="G105" s="285"/>
      <c r="H105" s="286"/>
      <c r="I105" s="161">
        <f>SUM(I102:I104)</f>
        <v>0</v>
      </c>
      <c r="J105" s="167"/>
      <c r="K105" s="169"/>
      <c r="L105" s="169"/>
      <c r="M105" s="169"/>
      <c r="N105" s="169"/>
    </row>
    <row r="106" spans="1:14" ht="15" customHeight="1" x14ac:dyDescent="0.2">
      <c r="A106" s="169"/>
      <c r="B106" s="307" t="s">
        <v>170</v>
      </c>
      <c r="C106" s="307"/>
      <c r="D106" s="307"/>
      <c r="E106" s="307"/>
      <c r="F106" s="307"/>
      <c r="G106" s="307"/>
      <c r="H106" s="307"/>
      <c r="I106" s="307"/>
      <c r="K106" s="169"/>
      <c r="L106" s="169"/>
      <c r="M106" s="169"/>
      <c r="N106" s="169"/>
    </row>
    <row r="107" spans="1:14" ht="15" customHeight="1" x14ac:dyDescent="0.2">
      <c r="A107" s="169"/>
      <c r="B107" s="169"/>
      <c r="C107" s="169"/>
      <c r="D107" s="169"/>
      <c r="E107" s="169"/>
      <c r="F107" s="169"/>
      <c r="G107" s="169"/>
      <c r="H107" s="169"/>
      <c r="I107" s="169"/>
    </row>
    <row r="108" spans="1:14" ht="15" customHeight="1" x14ac:dyDescent="0.25">
      <c r="A108" s="306" t="s">
        <v>130</v>
      </c>
      <c r="B108" s="306"/>
      <c r="C108" s="306"/>
      <c r="D108" s="306"/>
      <c r="E108" s="306"/>
      <c r="F108" s="306"/>
      <c r="G108" s="306"/>
      <c r="H108" s="306"/>
      <c r="I108" s="306"/>
      <c r="J108" s="151"/>
    </row>
    <row r="109" spans="1:14" ht="25.5" x14ac:dyDescent="0.25">
      <c r="A109" s="159">
        <v>5</v>
      </c>
      <c r="B109" s="303" t="s">
        <v>148</v>
      </c>
      <c r="C109" s="304"/>
      <c r="D109" s="304"/>
      <c r="E109" s="304"/>
      <c r="F109" s="304"/>
      <c r="G109" s="305"/>
      <c r="H109" s="159" t="s">
        <v>5</v>
      </c>
      <c r="I109" s="159" t="s">
        <v>257</v>
      </c>
      <c r="J109" s="151"/>
    </row>
    <row r="110" spans="1:14" ht="15" customHeight="1" x14ac:dyDescent="0.25">
      <c r="A110" s="182"/>
      <c r="B110" s="298" t="s">
        <v>149</v>
      </c>
      <c r="C110" s="299"/>
      <c r="D110" s="299"/>
      <c r="E110" s="299"/>
      <c r="F110" s="299"/>
      <c r="G110" s="300"/>
      <c r="H110" s="165"/>
      <c r="I110" s="160">
        <f>I42+I83+I90+I105</f>
        <v>0</v>
      </c>
      <c r="J110" s="151"/>
    </row>
    <row r="111" spans="1:14" ht="15" customHeight="1" x14ac:dyDescent="0.25">
      <c r="A111" s="182" t="s">
        <v>47</v>
      </c>
      <c r="B111" s="298" t="s">
        <v>131</v>
      </c>
      <c r="C111" s="299"/>
      <c r="D111" s="299"/>
      <c r="E111" s="299"/>
      <c r="F111" s="299"/>
      <c r="G111" s="300"/>
      <c r="H111" s="235">
        <v>0.05</v>
      </c>
      <c r="I111" s="160">
        <f>ROUND(I110*H111,2)</f>
        <v>0</v>
      </c>
      <c r="J111" s="202" t="s">
        <v>249</v>
      </c>
    </row>
    <row r="112" spans="1:14" ht="15" customHeight="1" x14ac:dyDescent="0.25">
      <c r="A112" s="182"/>
      <c r="B112" s="298" t="s">
        <v>150</v>
      </c>
      <c r="C112" s="299"/>
      <c r="D112" s="299"/>
      <c r="E112" s="299"/>
      <c r="F112" s="299"/>
      <c r="G112" s="300"/>
      <c r="H112" s="165"/>
      <c r="I112" s="160">
        <f>I110+I111</f>
        <v>0</v>
      </c>
      <c r="J112" s="151"/>
    </row>
    <row r="113" spans="1:10" ht="15" customHeight="1" x14ac:dyDescent="0.25">
      <c r="A113" s="182" t="s">
        <v>50</v>
      </c>
      <c r="B113" s="298" t="s">
        <v>132</v>
      </c>
      <c r="C113" s="299"/>
      <c r="D113" s="299"/>
      <c r="E113" s="299"/>
      <c r="F113" s="299"/>
      <c r="G113" s="300"/>
      <c r="H113" s="235">
        <v>0.05</v>
      </c>
      <c r="I113" s="160">
        <f>ROUND(H113*I112,2)</f>
        <v>0</v>
      </c>
      <c r="J113" s="202" t="s">
        <v>249</v>
      </c>
    </row>
    <row r="114" spans="1:10" ht="15" customHeight="1" x14ac:dyDescent="0.25">
      <c r="A114" s="182"/>
      <c r="B114" s="298" t="s">
        <v>151</v>
      </c>
      <c r="C114" s="299"/>
      <c r="D114" s="299"/>
      <c r="E114" s="299"/>
      <c r="F114" s="299"/>
      <c r="G114" s="300"/>
      <c r="H114" s="165"/>
      <c r="I114" s="160">
        <f>I110+I111+I113</f>
        <v>0</v>
      </c>
      <c r="J114" s="151"/>
    </row>
    <row r="115" spans="1:10" ht="15" customHeight="1" x14ac:dyDescent="0.25">
      <c r="A115" s="182" t="s">
        <v>53</v>
      </c>
      <c r="B115" s="183" t="s">
        <v>18</v>
      </c>
      <c r="C115" s="184"/>
      <c r="D115" s="184"/>
      <c r="E115" s="184"/>
      <c r="F115" s="184"/>
      <c r="G115" s="229">
        <f>'Módulo 5-CDE - Tributos'!B4</f>
        <v>6.4999999999999997E-3</v>
      </c>
      <c r="H115" s="290">
        <f>SUM(G115:G117)</f>
        <v>5.6499999999999995E-2</v>
      </c>
      <c r="I115" s="293">
        <f>ROUND(I114/(1-H115)*H115,2)</f>
        <v>0</v>
      </c>
      <c r="J115" s="204" t="s">
        <v>250</v>
      </c>
    </row>
    <row r="116" spans="1:10" ht="15" customHeight="1" x14ac:dyDescent="0.25">
      <c r="A116" s="182" t="s">
        <v>61</v>
      </c>
      <c r="B116" s="183" t="s">
        <v>19</v>
      </c>
      <c r="C116" s="184"/>
      <c r="D116" s="184"/>
      <c r="E116" s="184"/>
      <c r="F116" s="184"/>
      <c r="G116" s="229">
        <f>'Módulo 5-CDE - Tributos'!B5</f>
        <v>0.03</v>
      </c>
      <c r="H116" s="291"/>
      <c r="I116" s="294"/>
      <c r="J116" s="204" t="s">
        <v>250</v>
      </c>
    </row>
    <row r="117" spans="1:10" ht="15" customHeight="1" x14ac:dyDescent="0.25">
      <c r="A117" s="182" t="s">
        <v>63</v>
      </c>
      <c r="B117" s="183" t="s">
        <v>35</v>
      </c>
      <c r="C117" s="184"/>
      <c r="D117" s="184"/>
      <c r="E117" s="184"/>
      <c r="F117" s="184"/>
      <c r="G117" s="229">
        <f>'Módulo 5-CDE - Tributos'!B6</f>
        <v>0.02</v>
      </c>
      <c r="H117" s="292"/>
      <c r="I117" s="295"/>
      <c r="J117" s="204" t="s">
        <v>250</v>
      </c>
    </row>
    <row r="118" spans="1:10" ht="15" customHeight="1" x14ac:dyDescent="0.25">
      <c r="A118" s="284" t="s">
        <v>153</v>
      </c>
      <c r="B118" s="285"/>
      <c r="C118" s="285"/>
      <c r="D118" s="285"/>
      <c r="E118" s="285"/>
      <c r="F118" s="285"/>
      <c r="G118" s="285"/>
      <c r="H118" s="286"/>
      <c r="I118" s="161">
        <f>ROUND(I111+I113+I115,2)</f>
        <v>0</v>
      </c>
      <c r="J118" s="151"/>
    </row>
    <row r="119" spans="1:10" ht="15" customHeight="1" x14ac:dyDescent="0.25">
      <c r="A119" s="185"/>
      <c r="B119" s="186"/>
      <c r="C119" s="186"/>
      <c r="D119" s="186"/>
      <c r="E119" s="186"/>
      <c r="F119" s="186"/>
      <c r="G119" s="186"/>
      <c r="H119" s="186"/>
      <c r="I119" s="187"/>
      <c r="J119" s="151"/>
    </row>
    <row r="120" spans="1:10" ht="15" customHeight="1" x14ac:dyDescent="0.25">
      <c r="A120" s="309" t="s">
        <v>227</v>
      </c>
      <c r="B120" s="310"/>
      <c r="C120" s="310"/>
      <c r="D120" s="310"/>
      <c r="E120" s="310"/>
      <c r="F120" s="310"/>
      <c r="G120" s="310"/>
      <c r="H120" s="311"/>
      <c r="I120" s="188">
        <f>I42+I83+I90+I105+I118</f>
        <v>0</v>
      </c>
      <c r="J120" s="151"/>
    </row>
    <row r="121" spans="1:10" ht="15" customHeight="1" x14ac:dyDescent="0.25">
      <c r="J121" s="151"/>
    </row>
    <row r="122" spans="1:10" ht="15" customHeight="1" x14ac:dyDescent="0.25">
      <c r="A122" s="283" t="s">
        <v>192</v>
      </c>
      <c r="B122" s="283"/>
      <c r="C122" s="283"/>
      <c r="D122" s="283"/>
      <c r="E122" s="283"/>
      <c r="F122" s="283"/>
      <c r="G122" s="283"/>
      <c r="H122" s="283"/>
      <c r="I122" s="283"/>
      <c r="J122" s="151"/>
    </row>
    <row r="123" spans="1:10" ht="15" customHeight="1" x14ac:dyDescent="0.25">
      <c r="A123" s="296" t="str">
        <f>A6</f>
        <v>PORTARIA - DIURNO - 12 X 36</v>
      </c>
      <c r="B123" s="297"/>
      <c r="C123" s="297"/>
      <c r="D123" s="297"/>
      <c r="E123" s="297"/>
      <c r="F123" s="297"/>
      <c r="G123" s="297"/>
      <c r="H123" s="297"/>
      <c r="I123" s="189" t="s">
        <v>258</v>
      </c>
    </row>
    <row r="124" spans="1:10" ht="15" customHeight="1" x14ac:dyDescent="0.25">
      <c r="A124" s="189">
        <f>A39</f>
        <v>1</v>
      </c>
      <c r="B124" s="280" t="str">
        <f>A38</f>
        <v>MÓDULO 1 - COMPOSIÇÃO DA REMUNERAÇÃO</v>
      </c>
      <c r="C124" s="280"/>
      <c r="D124" s="280"/>
      <c r="E124" s="280"/>
      <c r="F124" s="280"/>
      <c r="G124" s="280"/>
      <c r="H124" s="280"/>
      <c r="I124" s="190">
        <f>I42</f>
        <v>0</v>
      </c>
    </row>
    <row r="125" spans="1:10" ht="15" customHeight="1" x14ac:dyDescent="0.25">
      <c r="A125" s="189">
        <f>2</f>
        <v>2</v>
      </c>
      <c r="B125" s="280" t="str">
        <f>A44</f>
        <v>MÓDULO 2 - ENCARGOS SOCIAIS E TRABALHISTAS</v>
      </c>
      <c r="C125" s="280"/>
      <c r="D125" s="280"/>
      <c r="E125" s="280"/>
      <c r="F125" s="280"/>
      <c r="G125" s="280"/>
      <c r="H125" s="280"/>
      <c r="I125" s="190">
        <f>I83</f>
        <v>0</v>
      </c>
    </row>
    <row r="126" spans="1:10" ht="15" customHeight="1" x14ac:dyDescent="0.25">
      <c r="A126" s="189">
        <f>A86</f>
        <v>3</v>
      </c>
      <c r="B126" s="280" t="str">
        <f>A85</f>
        <v>MÓDULO 3 -  BENEFÍCIOS MENSAIS E DIÁRIOS</v>
      </c>
      <c r="C126" s="280"/>
      <c r="D126" s="280"/>
      <c r="E126" s="280"/>
      <c r="F126" s="280"/>
      <c r="G126" s="280"/>
      <c r="H126" s="280"/>
      <c r="I126" s="190">
        <f>I90</f>
        <v>0</v>
      </c>
    </row>
    <row r="127" spans="1:10" ht="15" customHeight="1" x14ac:dyDescent="0.25">
      <c r="A127" s="189">
        <f>A101</f>
        <v>4</v>
      </c>
      <c r="B127" s="280" t="str">
        <f>A100</f>
        <v>MÓDULO 4 - INSUMOS DIVERSOS</v>
      </c>
      <c r="C127" s="280"/>
      <c r="D127" s="280"/>
      <c r="E127" s="280"/>
      <c r="F127" s="280"/>
      <c r="G127" s="280"/>
      <c r="H127" s="280"/>
      <c r="I127" s="190">
        <f>I105</f>
        <v>0</v>
      </c>
    </row>
    <row r="128" spans="1:10" ht="15" customHeight="1" x14ac:dyDescent="0.25">
      <c r="A128" s="281" t="s">
        <v>204</v>
      </c>
      <c r="B128" s="282"/>
      <c r="C128" s="282"/>
      <c r="D128" s="282"/>
      <c r="E128" s="282"/>
      <c r="F128" s="282"/>
      <c r="G128" s="282"/>
      <c r="H128" s="282"/>
      <c r="I128" s="190">
        <f>SUM(I124:I127)</f>
        <v>0</v>
      </c>
    </row>
    <row r="129" spans="1:10" ht="15" customHeight="1" x14ac:dyDescent="0.25">
      <c r="A129" s="189">
        <f>A109</f>
        <v>5</v>
      </c>
      <c r="B129" s="280" t="str">
        <f>A108</f>
        <v>MÓDULO 5 - CUSTOS INDIRETOS, TRIBUTOS E LUCRO</v>
      </c>
      <c r="C129" s="280"/>
      <c r="D129" s="280"/>
      <c r="E129" s="280"/>
      <c r="F129" s="280"/>
      <c r="G129" s="280"/>
      <c r="H129" s="280"/>
      <c r="I129" s="190">
        <f>ROUND(I118,2)</f>
        <v>0</v>
      </c>
      <c r="J129" s="151"/>
    </row>
    <row r="130" spans="1:10" ht="15" customHeight="1" x14ac:dyDescent="0.25">
      <c r="A130" s="281" t="s">
        <v>196</v>
      </c>
      <c r="B130" s="282"/>
      <c r="C130" s="282"/>
      <c r="D130" s="282"/>
      <c r="E130" s="282"/>
      <c r="F130" s="282"/>
      <c r="G130" s="282"/>
      <c r="H130" s="282"/>
      <c r="I130" s="190">
        <f>SUM(I128:I129)</f>
        <v>0</v>
      </c>
      <c r="J130" s="167"/>
    </row>
  </sheetData>
  <mergeCells count="124">
    <mergeCell ref="A3:I3"/>
    <mergeCell ref="F9:I9"/>
    <mergeCell ref="A10:B10"/>
    <mergeCell ref="C10:I10"/>
    <mergeCell ref="B56:G56"/>
    <mergeCell ref="A60:G60"/>
    <mergeCell ref="B80:F80"/>
    <mergeCell ref="B78:H78"/>
    <mergeCell ref="B79:H79"/>
    <mergeCell ref="B72:G72"/>
    <mergeCell ref="B63:G63"/>
    <mergeCell ref="B66:G66"/>
    <mergeCell ref="B67:G67"/>
    <mergeCell ref="B53:G53"/>
    <mergeCell ref="A54:G54"/>
    <mergeCell ref="B57:G57"/>
    <mergeCell ref="A69:G69"/>
    <mergeCell ref="B58:G58"/>
    <mergeCell ref="B59:G59"/>
    <mergeCell ref="A32:F34"/>
    <mergeCell ref="B64:G64"/>
    <mergeCell ref="B65:G65"/>
    <mergeCell ref="B39:H39"/>
    <mergeCell ref="A5:I5"/>
    <mergeCell ref="A118:H118"/>
    <mergeCell ref="A6:I6"/>
    <mergeCell ref="B101:H101"/>
    <mergeCell ref="B102:H102"/>
    <mergeCell ref="B103:H103"/>
    <mergeCell ref="B104:H104"/>
    <mergeCell ref="B71:G71"/>
    <mergeCell ref="B112:G112"/>
    <mergeCell ref="B111:G111"/>
    <mergeCell ref="B113:G113"/>
    <mergeCell ref="B114:G114"/>
    <mergeCell ref="A98:B98"/>
    <mergeCell ref="A100:I100"/>
    <mergeCell ref="B46:G46"/>
    <mergeCell ref="B45:G45"/>
    <mergeCell ref="B47:G47"/>
    <mergeCell ref="B68:G68"/>
    <mergeCell ref="B52:D52"/>
    <mergeCell ref="B40:H40"/>
    <mergeCell ref="B41:H41"/>
    <mergeCell ref="A44:I44"/>
    <mergeCell ref="B62:G62"/>
    <mergeCell ref="B48:G48"/>
    <mergeCell ref="A105:H105"/>
    <mergeCell ref="A120:H120"/>
    <mergeCell ref="A12:I12"/>
    <mergeCell ref="A13:E13"/>
    <mergeCell ref="A14:E14"/>
    <mergeCell ref="F13:G13"/>
    <mergeCell ref="F14:G14"/>
    <mergeCell ref="H13:I13"/>
    <mergeCell ref="H14:I14"/>
    <mergeCell ref="F20:I20"/>
    <mergeCell ref="F21:I21"/>
    <mergeCell ref="F23:I23"/>
    <mergeCell ref="A25:I25"/>
    <mergeCell ref="A26:F26"/>
    <mergeCell ref="A27:F27"/>
    <mergeCell ref="B49:G49"/>
    <mergeCell ref="B50:G50"/>
    <mergeCell ref="G32:G34"/>
    <mergeCell ref="B51:G51"/>
    <mergeCell ref="A35:F35"/>
    <mergeCell ref="A36:F36"/>
    <mergeCell ref="A42:H42"/>
    <mergeCell ref="A38:I38"/>
    <mergeCell ref="A29:F31"/>
    <mergeCell ref="G29:G31"/>
    <mergeCell ref="B109:G109"/>
    <mergeCell ref="A108:I108"/>
    <mergeCell ref="A83:H83"/>
    <mergeCell ref="B106:I106"/>
    <mergeCell ref="A92:I92"/>
    <mergeCell ref="A85:I85"/>
    <mergeCell ref="B86:H86"/>
    <mergeCell ref="B87:H87"/>
    <mergeCell ref="B73:G73"/>
    <mergeCell ref="B74:G74"/>
    <mergeCell ref="A94:B94"/>
    <mergeCell ref="B75:G75"/>
    <mergeCell ref="B76:G76"/>
    <mergeCell ref="B77:G77"/>
    <mergeCell ref="A93:B93"/>
    <mergeCell ref="B88:H88"/>
    <mergeCell ref="B89:H89"/>
    <mergeCell ref="A28:F28"/>
    <mergeCell ref="A16:I16"/>
    <mergeCell ref="A17:E17"/>
    <mergeCell ref="A19:E19"/>
    <mergeCell ref="A20:E20"/>
    <mergeCell ref="A21:E21"/>
    <mergeCell ref="A23:E23"/>
    <mergeCell ref="F17:I17"/>
    <mergeCell ref="F19:I19"/>
    <mergeCell ref="A18:E18"/>
    <mergeCell ref="F18:I18"/>
    <mergeCell ref="A8:I8"/>
    <mergeCell ref="A9:E9"/>
    <mergeCell ref="A4:I4"/>
    <mergeCell ref="A2:I2"/>
    <mergeCell ref="A1:I1"/>
    <mergeCell ref="A22:E22"/>
    <mergeCell ref="F22:I22"/>
    <mergeCell ref="B129:H129"/>
    <mergeCell ref="A130:H130"/>
    <mergeCell ref="A122:I122"/>
    <mergeCell ref="A81:H81"/>
    <mergeCell ref="A96:I96"/>
    <mergeCell ref="A97:B97"/>
    <mergeCell ref="B91:G91"/>
    <mergeCell ref="A90:H90"/>
    <mergeCell ref="H115:H117"/>
    <mergeCell ref="I115:I117"/>
    <mergeCell ref="A123:H123"/>
    <mergeCell ref="B124:H124"/>
    <mergeCell ref="B125:H125"/>
    <mergeCell ref="B126:H126"/>
    <mergeCell ref="B127:H127"/>
    <mergeCell ref="A128:H128"/>
    <mergeCell ref="B110:G110"/>
  </mergeCells>
  <printOptions horizontalCentered="1"/>
  <pageMargins left="0.70866141732283472" right="0.51181102362204722" top="0.94488188976377963" bottom="0.78740157480314965" header="0.31496062992125984" footer="0.31496062992125984"/>
  <pageSetup paperSize="9" scale="70" firstPageNumber="80" fitToHeight="3" orientation="portrait" r:id="rId1"/>
  <rowBreaks count="1" manualBreakCount="1">
    <brk id="69" max="8" man="1"/>
  </rowBreaks>
  <ignoredErrors>
    <ignoredError sqref="G27 I33 I40:I42 H46:I54 E52:G52 H57:I61 H72:I77 I78:I83 I88:I90 A95:I97 I102:I103 I110:I120 G115:H115 I124:I130 I105 G116:G117 H63:I69 H62 A94:F94 H94:I94 A98:F98 H98:I98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37"/>
  <sheetViews>
    <sheetView view="pageBreakPreview" topLeftCell="A106" zoomScaleNormal="100" zoomScaleSheetLayoutView="100" workbookViewId="0">
      <selection activeCell="J8" sqref="J8"/>
    </sheetView>
  </sheetViews>
  <sheetFormatPr defaultColWidth="9.140625" defaultRowHeight="15" customHeight="1" x14ac:dyDescent="0.25"/>
  <cols>
    <col min="1" max="1" width="5" style="61" customWidth="1"/>
    <col min="2" max="3" width="11.28515625" style="61" customWidth="1"/>
    <col min="4" max="4" width="14.140625" style="61" customWidth="1"/>
    <col min="5" max="5" width="14.5703125" style="61" customWidth="1"/>
    <col min="6" max="6" width="12.7109375" style="61" customWidth="1"/>
    <col min="7" max="7" width="17.5703125" style="61" customWidth="1"/>
    <col min="8" max="8" width="9.28515625" style="61" customWidth="1"/>
    <col min="9" max="9" width="17.5703125" style="61" customWidth="1"/>
    <col min="10" max="10" width="76.42578125" style="192" customWidth="1"/>
    <col min="11" max="16384" width="9.140625" style="61"/>
  </cols>
  <sheetData>
    <row r="1" spans="1:9" ht="15" customHeight="1" x14ac:dyDescent="0.25">
      <c r="A1" s="379" t="s">
        <v>249</v>
      </c>
      <c r="B1" s="379"/>
      <c r="C1" s="379"/>
      <c r="D1" s="379"/>
      <c r="E1" s="379"/>
      <c r="F1" s="379"/>
      <c r="G1" s="379"/>
      <c r="H1" s="379"/>
      <c r="I1" s="379"/>
    </row>
    <row r="2" spans="1:9" ht="15" customHeight="1" x14ac:dyDescent="0.25">
      <c r="A2" s="380" t="s">
        <v>250</v>
      </c>
      <c r="B2" s="380"/>
      <c r="C2" s="380"/>
      <c r="D2" s="380"/>
      <c r="E2" s="380"/>
      <c r="F2" s="380"/>
      <c r="G2" s="380"/>
      <c r="H2" s="380"/>
      <c r="I2" s="380"/>
    </row>
    <row r="3" spans="1:9" ht="15" customHeight="1" x14ac:dyDescent="0.25">
      <c r="A3" s="271" t="s">
        <v>252</v>
      </c>
      <c r="B3" s="271"/>
      <c r="C3" s="271"/>
      <c r="D3" s="271"/>
      <c r="E3" s="271"/>
      <c r="F3" s="271"/>
      <c r="G3" s="271"/>
      <c r="H3" s="271"/>
      <c r="I3" s="271"/>
    </row>
    <row r="4" spans="1:9" ht="15" customHeight="1" x14ac:dyDescent="0.25">
      <c r="A4" s="271"/>
      <c r="B4" s="271"/>
      <c r="C4" s="271"/>
      <c r="D4" s="271"/>
      <c r="E4" s="271"/>
      <c r="F4" s="271"/>
      <c r="G4" s="271"/>
      <c r="H4" s="271"/>
      <c r="I4" s="271"/>
    </row>
    <row r="5" spans="1:9" ht="15" customHeight="1" x14ac:dyDescent="0.25">
      <c r="A5" s="271" t="s">
        <v>43</v>
      </c>
      <c r="B5" s="271"/>
      <c r="C5" s="271"/>
      <c r="D5" s="271"/>
      <c r="E5" s="271"/>
      <c r="F5" s="271"/>
      <c r="G5" s="271"/>
      <c r="H5" s="271"/>
      <c r="I5" s="271"/>
    </row>
    <row r="6" spans="1:9" ht="15" customHeight="1" x14ac:dyDescent="0.25">
      <c r="A6" s="271" t="s">
        <v>175</v>
      </c>
      <c r="B6" s="271"/>
      <c r="C6" s="271"/>
      <c r="D6" s="271"/>
      <c r="E6" s="271"/>
      <c r="F6" s="271"/>
      <c r="G6" s="271"/>
      <c r="H6" s="271"/>
      <c r="I6" s="271"/>
    </row>
    <row r="8" spans="1:9" ht="15" customHeight="1" x14ac:dyDescent="0.25">
      <c r="A8" s="269" t="str">
        <f>'CARGO DIURNO'!A8</f>
        <v>Empresa proponente:</v>
      </c>
      <c r="B8" s="269"/>
      <c r="C8" s="269"/>
      <c r="D8" s="269"/>
      <c r="E8" s="269"/>
      <c r="F8" s="269"/>
      <c r="G8" s="269"/>
      <c r="H8" s="269"/>
      <c r="I8" s="269"/>
    </row>
    <row r="9" spans="1:9" ht="15" customHeight="1" x14ac:dyDescent="0.25">
      <c r="A9" s="269" t="str">
        <f>'CARGO DIURNO'!A9</f>
        <v>Licitação nº: PREGÃO ELETRÔNICO 02/2024 - REPUBLICAÇÃO</v>
      </c>
      <c r="B9" s="269"/>
      <c r="C9" s="269"/>
      <c r="D9" s="269"/>
      <c r="E9" s="270"/>
      <c r="F9" s="324" t="str">
        <f>'CARGO DIURNO'!F9:I9</f>
        <v>Dia ____/______/_______ às _____:______horas</v>
      </c>
      <c r="G9" s="325"/>
      <c r="H9" s="325"/>
      <c r="I9" s="325"/>
    </row>
    <row r="10" spans="1:9" ht="15" customHeight="1" x14ac:dyDescent="0.25">
      <c r="A10" s="328" t="s">
        <v>255</v>
      </c>
      <c r="B10" s="328"/>
      <c r="C10" s="328" t="s">
        <v>262</v>
      </c>
      <c r="D10" s="328"/>
      <c r="E10" s="328"/>
      <c r="F10" s="328"/>
      <c r="G10" s="328"/>
      <c r="H10" s="328"/>
      <c r="I10" s="328"/>
    </row>
    <row r="12" spans="1:9" ht="15" customHeight="1" x14ac:dyDescent="0.25">
      <c r="A12" s="355" t="s">
        <v>171</v>
      </c>
      <c r="B12" s="355"/>
      <c r="C12" s="355"/>
      <c r="D12" s="355"/>
      <c r="E12" s="355"/>
      <c r="F12" s="355"/>
      <c r="G12" s="355"/>
      <c r="H12" s="355"/>
      <c r="I12" s="355"/>
    </row>
    <row r="13" spans="1:9" ht="24.75" customHeight="1" x14ac:dyDescent="0.25">
      <c r="A13" s="389" t="s">
        <v>172</v>
      </c>
      <c r="B13" s="389"/>
      <c r="C13" s="389"/>
      <c r="D13" s="389"/>
      <c r="E13" s="389"/>
      <c r="F13" s="340" t="s">
        <v>173</v>
      </c>
      <c r="G13" s="340"/>
      <c r="H13" s="340" t="s">
        <v>174</v>
      </c>
      <c r="I13" s="340"/>
    </row>
    <row r="14" spans="1:9" ht="15" customHeight="1" x14ac:dyDescent="0.25">
      <c r="A14" s="312" t="s">
        <v>176</v>
      </c>
      <c r="B14" s="312"/>
      <c r="C14" s="312"/>
      <c r="D14" s="312"/>
      <c r="E14" s="312"/>
      <c r="F14" s="312">
        <v>2</v>
      </c>
      <c r="G14" s="312"/>
      <c r="H14" s="312">
        <v>1</v>
      </c>
      <c r="I14" s="312"/>
    </row>
    <row r="16" spans="1:9" ht="15" customHeight="1" x14ac:dyDescent="0.25">
      <c r="A16" s="355" t="s">
        <v>134</v>
      </c>
      <c r="B16" s="355"/>
      <c r="C16" s="355"/>
      <c r="D16" s="355"/>
      <c r="E16" s="355"/>
      <c r="F16" s="355"/>
      <c r="G16" s="355"/>
      <c r="H16" s="355"/>
      <c r="I16" s="355"/>
    </row>
    <row r="17" spans="1:13" ht="15" customHeight="1" x14ac:dyDescent="0.25">
      <c r="A17" s="341" t="s">
        <v>33</v>
      </c>
      <c r="B17" s="341"/>
      <c r="C17" s="341"/>
      <c r="D17" s="341"/>
      <c r="E17" s="341"/>
      <c r="F17" s="381" t="s">
        <v>133</v>
      </c>
      <c r="G17" s="381"/>
      <c r="H17" s="381"/>
      <c r="I17" s="381"/>
    </row>
    <row r="18" spans="1:13" ht="15" customHeight="1" x14ac:dyDescent="0.25">
      <c r="A18" s="341" t="s">
        <v>224</v>
      </c>
      <c r="B18" s="341"/>
      <c r="C18" s="341"/>
      <c r="D18" s="341"/>
      <c r="E18" s="341"/>
      <c r="F18" s="381" t="s">
        <v>225</v>
      </c>
      <c r="G18" s="381"/>
      <c r="H18" s="381"/>
      <c r="I18" s="381"/>
    </row>
    <row r="19" spans="1:13" ht="15" customHeight="1" x14ac:dyDescent="0.25">
      <c r="A19" s="341" t="str">
        <f>IF(F19="12x36","Regime de trabalho:","Regime de trabalho (horas semanais):")</f>
        <v>Regime de trabalho:</v>
      </c>
      <c r="B19" s="341"/>
      <c r="C19" s="341"/>
      <c r="D19" s="341"/>
      <c r="E19" s="341"/>
      <c r="F19" s="381" t="s">
        <v>39</v>
      </c>
      <c r="G19" s="381"/>
      <c r="H19" s="381"/>
      <c r="I19" s="381"/>
    </row>
    <row r="20" spans="1:13" ht="15" customHeight="1" x14ac:dyDescent="0.25">
      <c r="A20" s="341" t="s">
        <v>41</v>
      </c>
      <c r="B20" s="341"/>
      <c r="C20" s="341"/>
      <c r="D20" s="341"/>
      <c r="E20" s="341"/>
      <c r="F20" s="388"/>
      <c r="G20" s="388"/>
      <c r="H20" s="388"/>
      <c r="I20" s="388"/>
      <c r="J20" s="200" t="s">
        <v>249</v>
      </c>
    </row>
    <row r="21" spans="1:13" ht="15" customHeight="1" x14ac:dyDescent="0.25">
      <c r="A21" s="341" t="s">
        <v>40</v>
      </c>
      <c r="B21" s="341"/>
      <c r="C21" s="341"/>
      <c r="D21" s="341"/>
      <c r="E21" s="341"/>
      <c r="F21" s="388"/>
      <c r="G21" s="388"/>
      <c r="H21" s="388"/>
      <c r="I21" s="388"/>
      <c r="J21" s="200" t="s">
        <v>249</v>
      </c>
    </row>
    <row r="22" spans="1:13" ht="15" customHeight="1" x14ac:dyDescent="0.25">
      <c r="A22" s="364" t="s">
        <v>226</v>
      </c>
      <c r="B22" s="368"/>
      <c r="C22" s="368"/>
      <c r="D22" s="368"/>
      <c r="E22" s="369"/>
      <c r="F22" s="382"/>
      <c r="G22" s="383"/>
      <c r="H22" s="383"/>
      <c r="I22" s="384"/>
      <c r="J22" s="200" t="s">
        <v>249</v>
      </c>
    </row>
    <row r="23" spans="1:13" ht="15" customHeight="1" x14ac:dyDescent="0.25">
      <c r="A23" s="341" t="s">
        <v>24</v>
      </c>
      <c r="B23" s="341"/>
      <c r="C23" s="341"/>
      <c r="D23" s="341"/>
      <c r="E23" s="341"/>
      <c r="F23" s="381" t="s">
        <v>42</v>
      </c>
      <c r="G23" s="381"/>
      <c r="H23" s="381"/>
      <c r="I23" s="381"/>
    </row>
    <row r="24" spans="1:13" ht="15" customHeight="1" x14ac:dyDescent="0.25">
      <c r="A24" s="62"/>
      <c r="F24" s="63"/>
      <c r="G24" s="63"/>
      <c r="H24" s="63"/>
      <c r="I24" s="64"/>
    </row>
    <row r="25" spans="1:13" ht="15" customHeight="1" x14ac:dyDescent="0.25">
      <c r="A25" s="355" t="s">
        <v>135</v>
      </c>
      <c r="B25" s="355"/>
      <c r="C25" s="355"/>
      <c r="D25" s="355"/>
      <c r="E25" s="355"/>
      <c r="F25" s="355"/>
      <c r="G25" s="355"/>
      <c r="H25" s="355"/>
      <c r="I25" s="355"/>
    </row>
    <row r="26" spans="1:13" ht="25.5" customHeight="1" x14ac:dyDescent="0.25">
      <c r="A26" s="361" t="s">
        <v>22</v>
      </c>
      <c r="B26" s="362"/>
      <c r="C26" s="362"/>
      <c r="D26" s="362"/>
      <c r="E26" s="362"/>
      <c r="F26" s="362"/>
      <c r="G26" s="118" t="s">
        <v>36</v>
      </c>
      <c r="H26" s="118">
        <v>220</v>
      </c>
      <c r="I26" s="209">
        <v>0</v>
      </c>
      <c r="J26" s="200" t="s">
        <v>249</v>
      </c>
    </row>
    <row r="27" spans="1:13" ht="15" customHeight="1" x14ac:dyDescent="0.25">
      <c r="A27" s="364" t="s">
        <v>35</v>
      </c>
      <c r="B27" s="368"/>
      <c r="C27" s="368"/>
      <c r="D27" s="368"/>
      <c r="E27" s="368"/>
      <c r="F27" s="368"/>
      <c r="G27" s="118" t="str">
        <f>F23</f>
        <v>Ijuí</v>
      </c>
      <c r="H27" s="118" t="s">
        <v>0</v>
      </c>
      <c r="I27" s="210">
        <f>'Módulo 5-CDE - Tributos'!B6</f>
        <v>0.02</v>
      </c>
      <c r="J27" s="198" t="s">
        <v>250</v>
      </c>
      <c r="K27" s="199"/>
      <c r="L27" s="199"/>
      <c r="M27" s="199"/>
    </row>
    <row r="28" spans="1:13" ht="15" customHeight="1" x14ac:dyDescent="0.25">
      <c r="A28" s="364" t="s">
        <v>38</v>
      </c>
      <c r="B28" s="368"/>
      <c r="C28" s="368"/>
      <c r="D28" s="368"/>
      <c r="E28" s="368"/>
      <c r="F28" s="369"/>
      <c r="G28" s="118" t="s">
        <v>1</v>
      </c>
      <c r="H28" s="118" t="s">
        <v>3</v>
      </c>
      <c r="I28" s="119">
        <v>15</v>
      </c>
    </row>
    <row r="29" spans="1:13" ht="15" customHeight="1" x14ac:dyDescent="0.25">
      <c r="A29" s="357" t="s">
        <v>167</v>
      </c>
      <c r="B29" s="358"/>
      <c r="C29" s="358"/>
      <c r="D29" s="358"/>
      <c r="E29" s="358"/>
      <c r="F29" s="358"/>
      <c r="G29" s="363" t="s">
        <v>1</v>
      </c>
      <c r="H29" s="118" t="s">
        <v>2</v>
      </c>
      <c r="I29" s="209">
        <v>0</v>
      </c>
      <c r="J29" s="200" t="s">
        <v>249</v>
      </c>
    </row>
    <row r="30" spans="1:13" ht="15" customHeight="1" x14ac:dyDescent="0.25">
      <c r="A30" s="359"/>
      <c r="B30" s="360"/>
      <c r="C30" s="360"/>
      <c r="D30" s="360"/>
      <c r="E30" s="360"/>
      <c r="F30" s="360"/>
      <c r="G30" s="363"/>
      <c r="H30" s="118" t="s">
        <v>3</v>
      </c>
      <c r="I30" s="211">
        <v>0</v>
      </c>
      <c r="J30" s="200" t="s">
        <v>249</v>
      </c>
    </row>
    <row r="31" spans="1:13" ht="15" customHeight="1" x14ac:dyDescent="0.25">
      <c r="A31" s="361"/>
      <c r="B31" s="362"/>
      <c r="C31" s="362"/>
      <c r="D31" s="362"/>
      <c r="E31" s="362"/>
      <c r="F31" s="362"/>
      <c r="G31" s="363"/>
      <c r="H31" s="118" t="s">
        <v>4</v>
      </c>
      <c r="I31" s="212">
        <v>0</v>
      </c>
      <c r="J31" s="200" t="s">
        <v>249</v>
      </c>
    </row>
    <row r="32" spans="1:13" ht="15" customHeight="1" x14ac:dyDescent="0.25">
      <c r="A32" s="341" t="s">
        <v>25</v>
      </c>
      <c r="B32" s="341"/>
      <c r="C32" s="341"/>
      <c r="D32" s="341"/>
      <c r="E32" s="341"/>
      <c r="F32" s="364"/>
      <c r="G32" s="363" t="s">
        <v>1</v>
      </c>
      <c r="H32" s="118" t="s">
        <v>2</v>
      </c>
      <c r="I32" s="209">
        <v>0</v>
      </c>
      <c r="J32" s="200" t="s">
        <v>249</v>
      </c>
    </row>
    <row r="33" spans="1:10" ht="15" customHeight="1" x14ac:dyDescent="0.25">
      <c r="A33" s="341"/>
      <c r="B33" s="341"/>
      <c r="C33" s="341"/>
      <c r="D33" s="341"/>
      <c r="E33" s="341"/>
      <c r="F33" s="364"/>
      <c r="G33" s="363"/>
      <c r="H33" s="118" t="s">
        <v>3</v>
      </c>
      <c r="I33" s="119">
        <f>I28</f>
        <v>15</v>
      </c>
      <c r="J33" s="200"/>
    </row>
    <row r="34" spans="1:10" ht="15" customHeight="1" x14ac:dyDescent="0.25">
      <c r="A34" s="341"/>
      <c r="B34" s="341"/>
      <c r="C34" s="341"/>
      <c r="D34" s="341"/>
      <c r="E34" s="341"/>
      <c r="F34" s="364"/>
      <c r="G34" s="363"/>
      <c r="H34" s="118" t="s">
        <v>4</v>
      </c>
      <c r="I34" s="212">
        <v>0</v>
      </c>
      <c r="J34" s="200" t="s">
        <v>249</v>
      </c>
    </row>
    <row r="35" spans="1:10" ht="26.25" customHeight="1" x14ac:dyDescent="0.25">
      <c r="A35" s="366" t="s">
        <v>37</v>
      </c>
      <c r="B35" s="366"/>
      <c r="C35" s="366"/>
      <c r="D35" s="366"/>
      <c r="E35" s="366"/>
      <c r="F35" s="357"/>
      <c r="G35" s="120" t="s">
        <v>1</v>
      </c>
      <c r="H35" s="120">
        <v>0</v>
      </c>
      <c r="I35" s="213">
        <v>0</v>
      </c>
      <c r="J35" s="200" t="s">
        <v>249</v>
      </c>
    </row>
    <row r="36" spans="1:10" s="65" customFormat="1" ht="25.5" customHeight="1" x14ac:dyDescent="0.25">
      <c r="A36" s="364" t="s">
        <v>197</v>
      </c>
      <c r="B36" s="368"/>
      <c r="C36" s="368"/>
      <c r="D36" s="368"/>
      <c r="E36" s="368"/>
      <c r="F36" s="369"/>
      <c r="G36" s="120" t="s">
        <v>1</v>
      </c>
      <c r="H36" s="121" t="s">
        <v>27</v>
      </c>
      <c r="I36" s="214">
        <v>0</v>
      </c>
      <c r="J36" s="200" t="s">
        <v>249</v>
      </c>
    </row>
    <row r="37" spans="1:10" ht="20.100000000000001" customHeight="1" x14ac:dyDescent="0.25">
      <c r="A37" s="340" t="s">
        <v>205</v>
      </c>
      <c r="B37" s="340"/>
      <c r="C37" s="340"/>
      <c r="D37" s="340"/>
      <c r="E37" s="340"/>
      <c r="F37" s="340"/>
      <c r="G37" s="367" t="s">
        <v>1</v>
      </c>
      <c r="H37" s="122" t="s">
        <v>29</v>
      </c>
      <c r="I37" s="123">
        <f>ROUND(60/52.5*7*15,2)</f>
        <v>120</v>
      </c>
      <c r="J37" s="200"/>
    </row>
    <row r="38" spans="1:10" ht="20.100000000000001" customHeight="1" x14ac:dyDescent="0.25">
      <c r="A38" s="340"/>
      <c r="B38" s="340"/>
      <c r="C38" s="340"/>
      <c r="D38" s="340"/>
      <c r="E38" s="340"/>
      <c r="F38" s="340"/>
      <c r="G38" s="367"/>
      <c r="H38" s="122" t="s">
        <v>30</v>
      </c>
      <c r="I38" s="215">
        <v>0</v>
      </c>
      <c r="J38" s="200" t="s">
        <v>249</v>
      </c>
    </row>
    <row r="39" spans="1:10" ht="27.75" customHeight="1" x14ac:dyDescent="0.25">
      <c r="A39" s="370" t="s">
        <v>206</v>
      </c>
      <c r="B39" s="371"/>
      <c r="C39" s="371"/>
      <c r="D39" s="371"/>
      <c r="E39" s="371"/>
      <c r="F39" s="372"/>
      <c r="G39" s="367" t="s">
        <v>1</v>
      </c>
      <c r="H39" s="121" t="s">
        <v>29</v>
      </c>
      <c r="I39" s="124">
        <f>ROUND((5+7+1)*15-190.67,2)</f>
        <v>4.33</v>
      </c>
      <c r="J39" s="201"/>
    </row>
    <row r="40" spans="1:10" ht="24.75" customHeight="1" x14ac:dyDescent="0.25">
      <c r="A40" s="373"/>
      <c r="B40" s="374"/>
      <c r="C40" s="374"/>
      <c r="D40" s="374"/>
      <c r="E40" s="374"/>
      <c r="F40" s="375"/>
      <c r="G40" s="367"/>
      <c r="H40" s="121" t="s">
        <v>30</v>
      </c>
      <c r="I40" s="216">
        <v>0</v>
      </c>
      <c r="J40" s="200" t="s">
        <v>249</v>
      </c>
    </row>
    <row r="42" spans="1:10" ht="15" customHeight="1" x14ac:dyDescent="0.25">
      <c r="A42" s="355" t="s">
        <v>193</v>
      </c>
      <c r="B42" s="355"/>
      <c r="C42" s="355"/>
      <c r="D42" s="355"/>
      <c r="E42" s="355"/>
      <c r="F42" s="355"/>
      <c r="G42" s="355"/>
      <c r="H42" s="355"/>
      <c r="I42" s="355"/>
    </row>
    <row r="43" spans="1:10" ht="25.5" x14ac:dyDescent="0.25">
      <c r="A43" s="260">
        <v>1</v>
      </c>
      <c r="B43" s="334" t="s">
        <v>110</v>
      </c>
      <c r="C43" s="335"/>
      <c r="D43" s="335"/>
      <c r="E43" s="335"/>
      <c r="F43" s="335"/>
      <c r="G43" s="335"/>
      <c r="H43" s="336"/>
      <c r="I43" s="260" t="s">
        <v>257</v>
      </c>
    </row>
    <row r="44" spans="1:10" ht="15" customHeight="1" x14ac:dyDescent="0.25">
      <c r="A44" s="66" t="s">
        <v>47</v>
      </c>
      <c r="B44" s="331" t="s">
        <v>6</v>
      </c>
      <c r="C44" s="332"/>
      <c r="D44" s="332"/>
      <c r="E44" s="332"/>
      <c r="F44" s="332"/>
      <c r="G44" s="332"/>
      <c r="H44" s="333"/>
      <c r="I44" s="93">
        <f>ROUND(I26*F14,2)</f>
        <v>0</v>
      </c>
    </row>
    <row r="45" spans="1:10" ht="15" customHeight="1" x14ac:dyDescent="0.25">
      <c r="A45" s="66" t="s">
        <v>50</v>
      </c>
      <c r="B45" s="331" t="s">
        <v>32</v>
      </c>
      <c r="C45" s="332"/>
      <c r="D45" s="332"/>
      <c r="E45" s="332"/>
      <c r="F45" s="332"/>
      <c r="G45" s="332"/>
      <c r="H45" s="333"/>
      <c r="I45" s="93">
        <f>ROUND(I37*I38*F14,2)</f>
        <v>0</v>
      </c>
      <c r="J45" s="193"/>
    </row>
    <row r="46" spans="1:10" ht="15" customHeight="1" x14ac:dyDescent="0.25">
      <c r="A46" s="66" t="s">
        <v>53</v>
      </c>
      <c r="B46" s="331" t="s">
        <v>31</v>
      </c>
      <c r="C46" s="332"/>
      <c r="D46" s="332"/>
      <c r="E46" s="332"/>
      <c r="F46" s="332"/>
      <c r="G46" s="332"/>
      <c r="H46" s="333"/>
      <c r="I46" s="93">
        <f>ROUND(I39*I40*F14,2)</f>
        <v>0</v>
      </c>
      <c r="J46" s="193"/>
    </row>
    <row r="47" spans="1:10" ht="15" customHeight="1" x14ac:dyDescent="0.25">
      <c r="A47" s="66" t="s">
        <v>61</v>
      </c>
      <c r="B47" s="331" t="s">
        <v>28</v>
      </c>
      <c r="C47" s="332"/>
      <c r="D47" s="332"/>
      <c r="E47" s="332"/>
      <c r="F47" s="332"/>
      <c r="G47" s="332"/>
      <c r="H47" s="333"/>
      <c r="I47" s="93">
        <f>ROUND(I26/H26*1.5*I36*F14,2)</f>
        <v>0</v>
      </c>
    </row>
    <row r="48" spans="1:10" ht="25.5" customHeight="1" x14ac:dyDescent="0.25">
      <c r="A48" s="66" t="s">
        <v>63</v>
      </c>
      <c r="B48" s="331" t="s">
        <v>44</v>
      </c>
      <c r="C48" s="332"/>
      <c r="D48" s="332"/>
      <c r="E48" s="332"/>
      <c r="F48" s="332"/>
      <c r="G48" s="332"/>
      <c r="H48" s="333"/>
      <c r="I48" s="93">
        <f>ROUND((I46+I45)*0.2,2)</f>
        <v>0</v>
      </c>
    </row>
    <row r="49" spans="1:11" s="70" customFormat="1" ht="15" customHeight="1" x14ac:dyDescent="0.25">
      <c r="A49" s="337" t="s">
        <v>143</v>
      </c>
      <c r="B49" s="338"/>
      <c r="C49" s="338"/>
      <c r="D49" s="338"/>
      <c r="E49" s="338"/>
      <c r="F49" s="338"/>
      <c r="G49" s="338"/>
      <c r="H49" s="339"/>
      <c r="I49" s="130">
        <f>SUM(I44:I48)</f>
        <v>0</v>
      </c>
      <c r="J49" s="194"/>
    </row>
    <row r="51" spans="1:11" ht="15" customHeight="1" x14ac:dyDescent="0.25">
      <c r="A51" s="355" t="s">
        <v>194</v>
      </c>
      <c r="B51" s="355"/>
      <c r="C51" s="355"/>
      <c r="D51" s="355"/>
      <c r="E51" s="355"/>
      <c r="F51" s="355"/>
      <c r="G51" s="355"/>
      <c r="H51" s="355"/>
      <c r="I51" s="355"/>
    </row>
    <row r="52" spans="1:11" ht="25.5" x14ac:dyDescent="0.25">
      <c r="A52" s="260" t="s">
        <v>115</v>
      </c>
      <c r="B52" s="334" t="s">
        <v>111</v>
      </c>
      <c r="C52" s="335"/>
      <c r="D52" s="335"/>
      <c r="E52" s="335"/>
      <c r="F52" s="335"/>
      <c r="G52" s="336"/>
      <c r="H52" s="260" t="s">
        <v>5</v>
      </c>
      <c r="I52" s="260" t="s">
        <v>257</v>
      </c>
      <c r="J52" s="195"/>
    </row>
    <row r="53" spans="1:11" ht="15" customHeight="1" x14ac:dyDescent="0.25">
      <c r="A53" s="66" t="s">
        <v>47</v>
      </c>
      <c r="B53" s="331" t="s">
        <v>198</v>
      </c>
      <c r="C53" s="332"/>
      <c r="D53" s="332"/>
      <c r="E53" s="332"/>
      <c r="F53" s="332"/>
      <c r="G53" s="333"/>
      <c r="H53" s="210">
        <f>'Módulo 2 - Encargos'!F4</f>
        <v>0.2</v>
      </c>
      <c r="I53" s="93">
        <f t="shared" ref="I53:I60" si="0">ROUND(($I$49-$I$47)*H53,2)</f>
        <v>0</v>
      </c>
      <c r="J53" s="198" t="s">
        <v>250</v>
      </c>
    </row>
    <row r="54" spans="1:11" ht="15" customHeight="1" x14ac:dyDescent="0.25">
      <c r="A54" s="66" t="s">
        <v>50</v>
      </c>
      <c r="B54" s="331" t="s">
        <v>199</v>
      </c>
      <c r="C54" s="332"/>
      <c r="D54" s="332"/>
      <c r="E54" s="332"/>
      <c r="F54" s="332"/>
      <c r="G54" s="333"/>
      <c r="H54" s="210">
        <f>'Módulo 2 - Encargos'!F5</f>
        <v>1.4999999999999999E-2</v>
      </c>
      <c r="I54" s="93">
        <f t="shared" si="0"/>
        <v>0</v>
      </c>
      <c r="J54" s="198" t="s">
        <v>250</v>
      </c>
    </row>
    <row r="55" spans="1:11" ht="15" customHeight="1" x14ac:dyDescent="0.25">
      <c r="A55" s="66" t="s">
        <v>53</v>
      </c>
      <c r="B55" s="331" t="s">
        <v>200</v>
      </c>
      <c r="C55" s="332"/>
      <c r="D55" s="332"/>
      <c r="E55" s="332"/>
      <c r="F55" s="332"/>
      <c r="G55" s="333"/>
      <c r="H55" s="210">
        <f>'Módulo 2 - Encargos'!F6</f>
        <v>0.01</v>
      </c>
      <c r="I55" s="93">
        <f t="shared" si="0"/>
        <v>0</v>
      </c>
      <c r="J55" s="198" t="s">
        <v>250</v>
      </c>
    </row>
    <row r="56" spans="1:11" ht="15" customHeight="1" x14ac:dyDescent="0.25">
      <c r="A56" s="66" t="s">
        <v>61</v>
      </c>
      <c r="B56" s="331" t="s">
        <v>62</v>
      </c>
      <c r="C56" s="332"/>
      <c r="D56" s="332"/>
      <c r="E56" s="332"/>
      <c r="F56" s="332"/>
      <c r="G56" s="333"/>
      <c r="H56" s="210">
        <f>'Módulo 2 - Encargos'!F7</f>
        <v>2E-3</v>
      </c>
      <c r="I56" s="93">
        <f t="shared" si="0"/>
        <v>0</v>
      </c>
      <c r="J56" s="198" t="s">
        <v>250</v>
      </c>
    </row>
    <row r="57" spans="1:11" ht="15" customHeight="1" x14ac:dyDescent="0.25">
      <c r="A57" s="66" t="s">
        <v>63</v>
      </c>
      <c r="B57" s="331" t="s">
        <v>201</v>
      </c>
      <c r="C57" s="332"/>
      <c r="D57" s="332"/>
      <c r="E57" s="332"/>
      <c r="F57" s="332"/>
      <c r="G57" s="333"/>
      <c r="H57" s="210">
        <f>'Módulo 2 - Encargos'!F8</f>
        <v>2.5000000000000001E-2</v>
      </c>
      <c r="I57" s="93">
        <f t="shared" si="0"/>
        <v>0</v>
      </c>
      <c r="J57" s="198" t="s">
        <v>250</v>
      </c>
    </row>
    <row r="58" spans="1:11" ht="15" customHeight="1" x14ac:dyDescent="0.25">
      <c r="A58" s="66" t="s">
        <v>65</v>
      </c>
      <c r="B58" s="331" t="s">
        <v>202</v>
      </c>
      <c r="C58" s="332"/>
      <c r="D58" s="332"/>
      <c r="E58" s="332"/>
      <c r="F58" s="332"/>
      <c r="G58" s="333"/>
      <c r="H58" s="210">
        <f>'Módulo 2 - Encargos'!F9</f>
        <v>0.08</v>
      </c>
      <c r="I58" s="93">
        <f t="shared" si="0"/>
        <v>0</v>
      </c>
      <c r="J58" s="198" t="s">
        <v>250</v>
      </c>
    </row>
    <row r="59" spans="1:11" ht="15" customHeight="1" x14ac:dyDescent="0.25">
      <c r="A59" s="66" t="s">
        <v>68</v>
      </c>
      <c r="B59" s="331" t="s">
        <v>69</v>
      </c>
      <c r="C59" s="332"/>
      <c r="D59" s="332"/>
      <c r="E59" s="218">
        <f>'Módulo 2 - Encargos'!C10</f>
        <v>0.03</v>
      </c>
      <c r="F59" s="72" t="s">
        <v>70</v>
      </c>
      <c r="G59" s="217">
        <f>'Módulo 2 - Encargos'!E10</f>
        <v>1</v>
      </c>
      <c r="H59" s="71">
        <f>E59*G59</f>
        <v>0.03</v>
      </c>
      <c r="I59" s="93">
        <f t="shared" si="0"/>
        <v>0</v>
      </c>
      <c r="J59" s="198" t="s">
        <v>250</v>
      </c>
    </row>
    <row r="60" spans="1:11" ht="15" customHeight="1" x14ac:dyDescent="0.25">
      <c r="A60" s="66" t="s">
        <v>71</v>
      </c>
      <c r="B60" s="331" t="s">
        <v>203</v>
      </c>
      <c r="C60" s="332"/>
      <c r="D60" s="332"/>
      <c r="E60" s="332"/>
      <c r="F60" s="332"/>
      <c r="G60" s="333"/>
      <c r="H60" s="210">
        <f>'Módulo 2 - Encargos'!F11</f>
        <v>6.0000000000000001E-3</v>
      </c>
      <c r="I60" s="93">
        <f t="shared" si="0"/>
        <v>0</v>
      </c>
      <c r="J60" s="198" t="s">
        <v>250</v>
      </c>
    </row>
    <row r="61" spans="1:11" s="70" customFormat="1" ht="15" customHeight="1" x14ac:dyDescent="0.25">
      <c r="A61" s="337" t="s">
        <v>112</v>
      </c>
      <c r="B61" s="338"/>
      <c r="C61" s="338"/>
      <c r="D61" s="338"/>
      <c r="E61" s="338"/>
      <c r="F61" s="338"/>
      <c r="G61" s="339"/>
      <c r="H61" s="73">
        <f>SUM(H53:H60)</f>
        <v>0.3680000000000001</v>
      </c>
      <c r="I61" s="94">
        <f>SUM(I53:I60)</f>
        <v>0</v>
      </c>
      <c r="J61" s="193"/>
    </row>
    <row r="62" spans="1:11" ht="6.95" customHeight="1" x14ac:dyDescent="0.2">
      <c r="A62" s="74"/>
      <c r="B62" s="74"/>
      <c r="C62" s="74"/>
      <c r="D62" s="74"/>
      <c r="E62" s="74"/>
      <c r="F62" s="74"/>
      <c r="G62" s="74"/>
      <c r="H62" s="74"/>
      <c r="I62" s="74"/>
      <c r="J62" s="196"/>
      <c r="K62" s="75"/>
    </row>
    <row r="63" spans="1:11" ht="25.5" x14ac:dyDescent="0.2">
      <c r="A63" s="260" t="s">
        <v>136</v>
      </c>
      <c r="B63" s="334" t="s">
        <v>113</v>
      </c>
      <c r="C63" s="335"/>
      <c r="D63" s="335"/>
      <c r="E63" s="335"/>
      <c r="F63" s="335"/>
      <c r="G63" s="336"/>
      <c r="H63" s="260" t="s">
        <v>5</v>
      </c>
      <c r="I63" s="260" t="s">
        <v>257</v>
      </c>
      <c r="J63" s="196"/>
      <c r="K63" s="75"/>
    </row>
    <row r="64" spans="1:11" ht="15" customHeight="1" x14ac:dyDescent="0.2">
      <c r="A64" s="66" t="s">
        <v>47</v>
      </c>
      <c r="B64" s="331" t="s">
        <v>8</v>
      </c>
      <c r="C64" s="332"/>
      <c r="D64" s="332"/>
      <c r="E64" s="332"/>
      <c r="F64" s="332"/>
      <c r="G64" s="333"/>
      <c r="H64" s="210">
        <f>'Módulo 2 - Encargos'!F15</f>
        <v>8.3299999999999999E-2</v>
      </c>
      <c r="I64" s="93">
        <f>ROUND(($I$49-$I$47)*H64,2)</f>
        <v>0</v>
      </c>
      <c r="J64" s="198" t="s">
        <v>250</v>
      </c>
      <c r="K64" s="75"/>
    </row>
    <row r="65" spans="1:11" ht="15" customHeight="1" x14ac:dyDescent="0.2">
      <c r="A65" s="66" t="s">
        <v>50</v>
      </c>
      <c r="B65" s="331" t="s">
        <v>7</v>
      </c>
      <c r="C65" s="332"/>
      <c r="D65" s="332"/>
      <c r="E65" s="332"/>
      <c r="F65" s="332"/>
      <c r="G65" s="333"/>
      <c r="H65" s="210">
        <f>'Módulo 2 - Encargos'!F16</f>
        <v>0.1111</v>
      </c>
      <c r="I65" s="93">
        <f t="shared" ref="I65:I66" si="1">ROUND(($I$49-$I$47)*H65,2)</f>
        <v>0</v>
      </c>
      <c r="J65" s="198" t="s">
        <v>250</v>
      </c>
      <c r="K65" s="75"/>
    </row>
    <row r="66" spans="1:11" ht="15" customHeight="1" x14ac:dyDescent="0.2">
      <c r="A66" s="66" t="s">
        <v>53</v>
      </c>
      <c r="B66" s="331" t="s">
        <v>109</v>
      </c>
      <c r="C66" s="332"/>
      <c r="D66" s="332"/>
      <c r="E66" s="332"/>
      <c r="F66" s="332"/>
      <c r="G66" s="333"/>
      <c r="H66" s="210">
        <f>'Módulo 2 - Encargos'!F17</f>
        <v>7.1539200000000025E-2</v>
      </c>
      <c r="I66" s="93">
        <f t="shared" si="1"/>
        <v>0</v>
      </c>
      <c r="J66" s="198" t="s">
        <v>250</v>
      </c>
      <c r="K66" s="75"/>
    </row>
    <row r="67" spans="1:11" ht="15" customHeight="1" x14ac:dyDescent="0.2">
      <c r="A67" s="337" t="s">
        <v>114</v>
      </c>
      <c r="B67" s="338"/>
      <c r="C67" s="338"/>
      <c r="D67" s="338"/>
      <c r="E67" s="338"/>
      <c r="F67" s="338"/>
      <c r="G67" s="339"/>
      <c r="H67" s="73">
        <f>SUM(H64:H66)</f>
        <v>0.26593920000000004</v>
      </c>
      <c r="I67" s="94">
        <f>SUM(I64:I66)</f>
        <v>0</v>
      </c>
      <c r="J67" s="198"/>
      <c r="K67" s="75"/>
    </row>
    <row r="68" spans="1:11" ht="6.95" customHeight="1" x14ac:dyDescent="0.2">
      <c r="A68" s="74"/>
      <c r="B68" s="74"/>
      <c r="C68" s="74"/>
      <c r="D68" s="74"/>
      <c r="E68" s="74"/>
      <c r="F68" s="74"/>
      <c r="G68" s="74"/>
      <c r="H68" s="74"/>
      <c r="I68" s="74"/>
      <c r="J68" s="198"/>
      <c r="K68" s="75"/>
    </row>
    <row r="69" spans="1:11" ht="25.5" x14ac:dyDescent="0.25">
      <c r="A69" s="260" t="s">
        <v>137</v>
      </c>
      <c r="B69" s="334" t="s">
        <v>116</v>
      </c>
      <c r="C69" s="335"/>
      <c r="D69" s="335"/>
      <c r="E69" s="335"/>
      <c r="F69" s="335"/>
      <c r="G69" s="336"/>
      <c r="H69" s="260" t="s">
        <v>5</v>
      </c>
      <c r="I69" s="260" t="s">
        <v>257</v>
      </c>
      <c r="J69" s="198"/>
    </row>
    <row r="70" spans="1:11" ht="15" customHeight="1" x14ac:dyDescent="0.25">
      <c r="A70" s="66" t="s">
        <v>47</v>
      </c>
      <c r="B70" s="331" t="s">
        <v>117</v>
      </c>
      <c r="C70" s="332"/>
      <c r="D70" s="332"/>
      <c r="E70" s="332"/>
      <c r="F70" s="332"/>
      <c r="G70" s="333"/>
      <c r="H70" s="210">
        <f>'Módulo 2 - Encargos'!F21</f>
        <v>4.5833333333333342E-3</v>
      </c>
      <c r="I70" s="93">
        <f>ROUND(($I$49-$I$47)*H70,2)</f>
        <v>0</v>
      </c>
      <c r="J70" s="198" t="s">
        <v>250</v>
      </c>
    </row>
    <row r="71" spans="1:11" ht="15" customHeight="1" x14ac:dyDescent="0.25">
      <c r="A71" s="66" t="s">
        <v>50</v>
      </c>
      <c r="B71" s="331" t="s">
        <v>77</v>
      </c>
      <c r="C71" s="332"/>
      <c r="D71" s="332"/>
      <c r="E71" s="332"/>
      <c r="F71" s="332"/>
      <c r="G71" s="333"/>
      <c r="H71" s="210">
        <f>'Módulo 2 - Encargos'!F23</f>
        <v>3.6666666666666672E-4</v>
      </c>
      <c r="I71" s="93">
        <f t="shared" ref="I71:I75" si="2">ROUND(($I$49-$I$47)*H71,2)</f>
        <v>0</v>
      </c>
      <c r="J71" s="198" t="s">
        <v>250</v>
      </c>
    </row>
    <row r="72" spans="1:11" ht="15" customHeight="1" x14ac:dyDescent="0.25">
      <c r="A72" s="66" t="s">
        <v>53</v>
      </c>
      <c r="B72" s="331" t="s">
        <v>118</v>
      </c>
      <c r="C72" s="332"/>
      <c r="D72" s="332"/>
      <c r="E72" s="332"/>
      <c r="F72" s="332"/>
      <c r="G72" s="333"/>
      <c r="H72" s="210">
        <f>'Módulo 2 - Encargos'!F24</f>
        <v>1.4666666666666669E-4</v>
      </c>
      <c r="I72" s="93">
        <f t="shared" si="2"/>
        <v>0</v>
      </c>
      <c r="J72" s="198" t="s">
        <v>250</v>
      </c>
    </row>
    <row r="73" spans="1:11" ht="15" customHeight="1" x14ac:dyDescent="0.25">
      <c r="A73" s="66" t="s">
        <v>61</v>
      </c>
      <c r="B73" s="331" t="s">
        <v>119</v>
      </c>
      <c r="C73" s="332"/>
      <c r="D73" s="332"/>
      <c r="E73" s="332"/>
      <c r="F73" s="332"/>
      <c r="G73" s="333"/>
      <c r="H73" s="210">
        <f>'Módulo 2 - Encargos'!F25</f>
        <v>1.9833333333333335E-2</v>
      </c>
      <c r="I73" s="93">
        <f t="shared" si="2"/>
        <v>0</v>
      </c>
      <c r="J73" s="198" t="s">
        <v>250</v>
      </c>
    </row>
    <row r="74" spans="1:11" ht="15" customHeight="1" x14ac:dyDescent="0.25">
      <c r="A74" s="66" t="s">
        <v>63</v>
      </c>
      <c r="B74" s="331" t="s">
        <v>190</v>
      </c>
      <c r="C74" s="332"/>
      <c r="D74" s="332"/>
      <c r="E74" s="332"/>
      <c r="F74" s="332"/>
      <c r="G74" s="333"/>
      <c r="H74" s="210">
        <f>'Módulo 2 - Encargos'!F27</f>
        <v>7.2986666666666694E-3</v>
      </c>
      <c r="I74" s="93">
        <f t="shared" si="2"/>
        <v>0</v>
      </c>
      <c r="J74" s="198" t="s">
        <v>250</v>
      </c>
    </row>
    <row r="75" spans="1:11" ht="15" customHeight="1" x14ac:dyDescent="0.25">
      <c r="A75" s="66" t="s">
        <v>65</v>
      </c>
      <c r="B75" s="331" t="s">
        <v>120</v>
      </c>
      <c r="C75" s="332"/>
      <c r="D75" s="332"/>
      <c r="E75" s="332"/>
      <c r="F75" s="332"/>
      <c r="G75" s="333"/>
      <c r="H75" s="210">
        <f>'Módulo 2 - Encargos'!F28</f>
        <v>0.04</v>
      </c>
      <c r="I75" s="93">
        <f t="shared" si="2"/>
        <v>0</v>
      </c>
      <c r="J75" s="198" t="s">
        <v>250</v>
      </c>
    </row>
    <row r="76" spans="1:11" s="70" customFormat="1" ht="15" customHeight="1" x14ac:dyDescent="0.25">
      <c r="A76" s="337" t="s">
        <v>138</v>
      </c>
      <c r="B76" s="338"/>
      <c r="C76" s="338"/>
      <c r="D76" s="338"/>
      <c r="E76" s="338"/>
      <c r="F76" s="338"/>
      <c r="G76" s="339"/>
      <c r="H76" s="73">
        <f>SUM(H70:H75)</f>
        <v>7.2228666666666663E-2</v>
      </c>
      <c r="I76" s="94">
        <f>SUM(I70:I75)</f>
        <v>0</v>
      </c>
      <c r="J76" s="193"/>
    </row>
    <row r="77" spans="1:11" ht="6.95" customHeight="1" x14ac:dyDescent="0.25">
      <c r="A77" s="76"/>
      <c r="B77" s="356"/>
      <c r="C77" s="356"/>
      <c r="D77" s="356"/>
      <c r="E77" s="356"/>
      <c r="F77" s="356"/>
      <c r="G77" s="356"/>
      <c r="H77" s="356"/>
      <c r="I77" s="356"/>
    </row>
    <row r="78" spans="1:11" ht="25.5" x14ac:dyDescent="0.25">
      <c r="A78" s="260" t="s">
        <v>140</v>
      </c>
      <c r="B78" s="334" t="s">
        <v>169</v>
      </c>
      <c r="C78" s="335"/>
      <c r="D78" s="335"/>
      <c r="E78" s="335"/>
      <c r="F78" s="335"/>
      <c r="G78" s="336"/>
      <c r="H78" s="260" t="s">
        <v>5</v>
      </c>
      <c r="I78" s="260" t="s">
        <v>257</v>
      </c>
    </row>
    <row r="79" spans="1:11" ht="15" customHeight="1" x14ac:dyDescent="0.25">
      <c r="A79" s="66" t="s">
        <v>47</v>
      </c>
      <c r="B79" s="331" t="s">
        <v>86</v>
      </c>
      <c r="C79" s="332"/>
      <c r="D79" s="332"/>
      <c r="E79" s="332"/>
      <c r="F79" s="332"/>
      <c r="G79" s="333"/>
      <c r="H79" s="210">
        <f>'Módulo 2 - Encargos'!F36</f>
        <v>1.6199999999999999E-2</v>
      </c>
      <c r="I79" s="93">
        <f>ROUND(($I$49-$I$47)*H79,2)</f>
        <v>0</v>
      </c>
      <c r="J79" s="198" t="s">
        <v>250</v>
      </c>
    </row>
    <row r="80" spans="1:11" ht="15" customHeight="1" x14ac:dyDescent="0.25">
      <c r="A80" s="66" t="s">
        <v>50</v>
      </c>
      <c r="B80" s="331" t="s">
        <v>121</v>
      </c>
      <c r="C80" s="332"/>
      <c r="D80" s="332"/>
      <c r="E80" s="332"/>
      <c r="F80" s="332"/>
      <c r="G80" s="333"/>
      <c r="H80" s="210">
        <f>'Módulo 2 - Encargos'!F37</f>
        <v>1.3888888888888888E-2</v>
      </c>
      <c r="I80" s="93">
        <f>($I$49-$I$47+$I$64+$I$65)*H80</f>
        <v>0</v>
      </c>
      <c r="J80" s="198" t="s">
        <v>250</v>
      </c>
    </row>
    <row r="81" spans="1:10" ht="15" customHeight="1" x14ac:dyDescent="0.25">
      <c r="A81" s="66" t="s">
        <v>53</v>
      </c>
      <c r="B81" s="331" t="s">
        <v>122</v>
      </c>
      <c r="C81" s="332"/>
      <c r="D81" s="332"/>
      <c r="E81" s="332"/>
      <c r="F81" s="332"/>
      <c r="G81" s="333"/>
      <c r="H81" s="210">
        <f>'Módulo 2 - Encargos'!F39</f>
        <v>2.0833333333333332E-4</v>
      </c>
      <c r="I81" s="93">
        <f>ROUND(($I$49-$I$47+$I$64+$I$65)*H81,2)</f>
        <v>0</v>
      </c>
      <c r="J81" s="198" t="s">
        <v>250</v>
      </c>
    </row>
    <row r="82" spans="1:10" ht="15" customHeight="1" x14ac:dyDescent="0.25">
      <c r="A82" s="66" t="s">
        <v>61</v>
      </c>
      <c r="B82" s="331" t="s">
        <v>123</v>
      </c>
      <c r="C82" s="332"/>
      <c r="D82" s="332"/>
      <c r="E82" s="332"/>
      <c r="F82" s="332"/>
      <c r="G82" s="333"/>
      <c r="H82" s="210">
        <f>'Módulo 2 - Encargos'!F41</f>
        <v>8.2222222222222228E-3</v>
      </c>
      <c r="I82" s="93">
        <f>ROUND(($I$49-$I$47+$I$64+$I$65)*H82,2)</f>
        <v>0</v>
      </c>
      <c r="J82" s="198" t="s">
        <v>250</v>
      </c>
    </row>
    <row r="83" spans="1:10" ht="15" customHeight="1" x14ac:dyDescent="0.25">
      <c r="A83" s="66" t="s">
        <v>63</v>
      </c>
      <c r="B83" s="331" t="s">
        <v>124</v>
      </c>
      <c r="C83" s="332"/>
      <c r="D83" s="332"/>
      <c r="E83" s="332"/>
      <c r="F83" s="332"/>
      <c r="G83" s="333"/>
      <c r="H83" s="210">
        <f>'Módulo 2 - Encargos'!F43</f>
        <v>3.2499999999999999E-4</v>
      </c>
      <c r="I83" s="93">
        <f>ROUND(($I$49-$I$47+$I$64+$I$65)*H83,2)</f>
        <v>0</v>
      </c>
      <c r="J83" s="198" t="s">
        <v>250</v>
      </c>
    </row>
    <row r="84" spans="1:10" ht="15" customHeight="1" x14ac:dyDescent="0.25">
      <c r="A84" s="66" t="s">
        <v>65</v>
      </c>
      <c r="B84" s="331" t="s">
        <v>125</v>
      </c>
      <c r="C84" s="332"/>
      <c r="D84" s="332"/>
      <c r="E84" s="332"/>
      <c r="F84" s="332"/>
      <c r="G84" s="333"/>
      <c r="H84" s="210">
        <f>'Módulo 2 - Encargos'!F45</f>
        <v>6.9999999999999999E-4</v>
      </c>
      <c r="I84" s="93">
        <f>($I$49-$I$47)*H84</f>
        <v>0</v>
      </c>
      <c r="J84" s="198" t="s">
        <v>250</v>
      </c>
    </row>
    <row r="85" spans="1:10" ht="15" customHeight="1" x14ac:dyDescent="0.25">
      <c r="A85" s="66"/>
      <c r="B85" s="337" t="s">
        <v>21</v>
      </c>
      <c r="C85" s="338"/>
      <c r="D85" s="338"/>
      <c r="E85" s="338"/>
      <c r="F85" s="338"/>
      <c r="G85" s="338"/>
      <c r="H85" s="339"/>
      <c r="I85" s="94">
        <f>ROUND(SUM(I79:I84),2)</f>
        <v>0</v>
      </c>
      <c r="J85" s="193"/>
    </row>
    <row r="86" spans="1:10" ht="15" customHeight="1" x14ac:dyDescent="0.25">
      <c r="A86" s="66" t="s">
        <v>68</v>
      </c>
      <c r="B86" s="331" t="s">
        <v>126</v>
      </c>
      <c r="C86" s="332"/>
      <c r="D86" s="332"/>
      <c r="E86" s="332"/>
      <c r="F86" s="332"/>
      <c r="G86" s="332"/>
      <c r="H86" s="333"/>
      <c r="I86" s="93">
        <f>ROUND(I85*H61,2)</f>
        <v>0</v>
      </c>
      <c r="J86" s="193"/>
    </row>
    <row r="87" spans="1:10" ht="15" customHeight="1" x14ac:dyDescent="0.25">
      <c r="A87" s="66" t="s">
        <v>71</v>
      </c>
      <c r="B87" s="365" t="s">
        <v>191</v>
      </c>
      <c r="C87" s="365"/>
      <c r="D87" s="365"/>
      <c r="E87" s="365"/>
      <c r="F87" s="365"/>
      <c r="G87" s="77" t="s">
        <v>127</v>
      </c>
      <c r="H87" s="219">
        <v>38.96</v>
      </c>
      <c r="I87" s="93">
        <f>ROUND(((I76/30)*H87)/12,2)</f>
        <v>0</v>
      </c>
      <c r="J87" s="200" t="s">
        <v>249</v>
      </c>
    </row>
    <row r="88" spans="1:10" ht="15" customHeight="1" x14ac:dyDescent="0.25">
      <c r="A88" s="337" t="s">
        <v>139</v>
      </c>
      <c r="B88" s="338"/>
      <c r="C88" s="338"/>
      <c r="D88" s="338"/>
      <c r="E88" s="338"/>
      <c r="F88" s="338"/>
      <c r="G88" s="338"/>
      <c r="H88" s="339"/>
      <c r="I88" s="94">
        <f>SUM(I85:I87)</f>
        <v>0</v>
      </c>
      <c r="J88" s="193"/>
    </row>
    <row r="89" spans="1:10" s="70" customFormat="1" ht="6.95" customHeight="1" x14ac:dyDescent="0.25">
      <c r="B89" s="78"/>
      <c r="C89" s="78"/>
      <c r="D89" s="78"/>
      <c r="E89" s="78"/>
      <c r="F89" s="78"/>
      <c r="G89" s="78"/>
      <c r="H89" s="78"/>
      <c r="I89" s="96"/>
      <c r="J89" s="193"/>
    </row>
    <row r="90" spans="1:10" s="70" customFormat="1" ht="15" customHeight="1" x14ac:dyDescent="0.25">
      <c r="A90" s="337" t="s">
        <v>142</v>
      </c>
      <c r="B90" s="338"/>
      <c r="C90" s="338"/>
      <c r="D90" s="338"/>
      <c r="E90" s="338"/>
      <c r="F90" s="338"/>
      <c r="G90" s="338"/>
      <c r="H90" s="339"/>
      <c r="I90" s="94">
        <f>I88+I76+I67+I61</f>
        <v>0</v>
      </c>
      <c r="J90" s="193"/>
    </row>
    <row r="92" spans="1:10" ht="15" customHeight="1" x14ac:dyDescent="0.25">
      <c r="A92" s="355" t="s">
        <v>195</v>
      </c>
      <c r="B92" s="355"/>
      <c r="C92" s="355"/>
      <c r="D92" s="355"/>
      <c r="E92" s="355"/>
      <c r="F92" s="355"/>
      <c r="G92" s="355"/>
      <c r="H92" s="355"/>
      <c r="I92" s="355"/>
    </row>
    <row r="93" spans="1:10" ht="25.5" x14ac:dyDescent="0.25">
      <c r="A93" s="260">
        <v>3</v>
      </c>
      <c r="B93" s="334" t="s">
        <v>141</v>
      </c>
      <c r="C93" s="335"/>
      <c r="D93" s="335"/>
      <c r="E93" s="335"/>
      <c r="F93" s="335"/>
      <c r="G93" s="335"/>
      <c r="H93" s="336"/>
      <c r="I93" s="260" t="s">
        <v>257</v>
      </c>
    </row>
    <row r="94" spans="1:10" ht="15" customHeight="1" x14ac:dyDescent="0.25">
      <c r="A94" s="66" t="s">
        <v>47</v>
      </c>
      <c r="B94" s="331" t="s">
        <v>34</v>
      </c>
      <c r="C94" s="332"/>
      <c r="D94" s="332"/>
      <c r="E94" s="332"/>
      <c r="F94" s="332"/>
      <c r="G94" s="332"/>
      <c r="H94" s="333"/>
      <c r="I94" s="93">
        <f>I105*F14</f>
        <v>0</v>
      </c>
    </row>
    <row r="95" spans="1:10" ht="15" customHeight="1" x14ac:dyDescent="0.25">
      <c r="A95" s="66" t="s">
        <v>50</v>
      </c>
      <c r="B95" s="331" t="s">
        <v>168</v>
      </c>
      <c r="C95" s="332"/>
      <c r="D95" s="332"/>
      <c r="E95" s="332"/>
      <c r="F95" s="332"/>
      <c r="G95" s="332"/>
      <c r="H95" s="333"/>
      <c r="I95" s="93">
        <f>I101</f>
        <v>0</v>
      </c>
    </row>
    <row r="96" spans="1:10" ht="15" customHeight="1" x14ac:dyDescent="0.25">
      <c r="A96" s="66" t="s">
        <v>53</v>
      </c>
      <c r="B96" s="331" t="s">
        <v>23</v>
      </c>
      <c r="C96" s="332"/>
      <c r="D96" s="332"/>
      <c r="E96" s="332"/>
      <c r="F96" s="332"/>
      <c r="G96" s="332"/>
      <c r="H96" s="333"/>
      <c r="I96" s="93">
        <f>I35</f>
        <v>0</v>
      </c>
    </row>
    <row r="97" spans="1:14" ht="15" customHeight="1" x14ac:dyDescent="0.25">
      <c r="A97" s="337" t="s">
        <v>144</v>
      </c>
      <c r="B97" s="338"/>
      <c r="C97" s="338"/>
      <c r="D97" s="338"/>
      <c r="E97" s="338"/>
      <c r="F97" s="338"/>
      <c r="G97" s="338"/>
      <c r="H97" s="339"/>
      <c r="I97" s="94">
        <f>SUM(I94:I96)</f>
        <v>0</v>
      </c>
      <c r="J97" s="193"/>
    </row>
    <row r="98" spans="1:14" ht="15" customHeight="1" x14ac:dyDescent="0.25">
      <c r="A98" s="76"/>
      <c r="B98" s="347"/>
      <c r="C98" s="348"/>
      <c r="D98" s="348"/>
      <c r="E98" s="348"/>
      <c r="F98" s="348"/>
      <c r="G98" s="348"/>
      <c r="H98" s="79"/>
      <c r="I98" s="80"/>
    </row>
    <row r="99" spans="1:14" ht="15" customHeight="1" x14ac:dyDescent="0.25">
      <c r="A99" s="346" t="s">
        <v>145</v>
      </c>
      <c r="B99" s="346"/>
      <c r="C99" s="346"/>
      <c r="D99" s="346"/>
      <c r="E99" s="346"/>
      <c r="F99" s="346"/>
      <c r="G99" s="346"/>
      <c r="H99" s="346"/>
      <c r="I99" s="346"/>
    </row>
    <row r="100" spans="1:14" ht="24" customHeight="1" x14ac:dyDescent="0.25">
      <c r="A100" s="341" t="s">
        <v>9</v>
      </c>
      <c r="B100" s="341"/>
      <c r="C100" s="66" t="s">
        <v>10</v>
      </c>
      <c r="D100" s="66" t="s">
        <v>11</v>
      </c>
      <c r="E100" s="66" t="s">
        <v>12</v>
      </c>
      <c r="F100" s="66" t="s">
        <v>13</v>
      </c>
      <c r="G100" s="66" t="s">
        <v>14</v>
      </c>
      <c r="H100" s="81" t="s">
        <v>15</v>
      </c>
      <c r="I100" s="82" t="s">
        <v>16</v>
      </c>
    </row>
    <row r="101" spans="1:14" ht="15" customHeight="1" x14ac:dyDescent="0.25">
      <c r="A101" s="387">
        <f>I29</f>
        <v>0</v>
      </c>
      <c r="B101" s="341"/>
      <c r="C101" s="66">
        <f>I30</f>
        <v>0</v>
      </c>
      <c r="D101" s="66">
        <v>2</v>
      </c>
      <c r="E101" s="83">
        <f>A101*C101*D101*F14</f>
        <v>0</v>
      </c>
      <c r="F101" s="67">
        <f>I44</f>
        <v>0</v>
      </c>
      <c r="G101" s="84">
        <f>I31</f>
        <v>0</v>
      </c>
      <c r="H101" s="83">
        <f>F101*G101</f>
        <v>0</v>
      </c>
      <c r="I101" s="93">
        <f>IF((E101-H101)&gt;0,E101-H101,0)</f>
        <v>0</v>
      </c>
    </row>
    <row r="102" spans="1:14" ht="15" customHeight="1" x14ac:dyDescent="0.25">
      <c r="E102" s="68"/>
      <c r="F102" s="68"/>
      <c r="G102" s="85"/>
      <c r="H102" s="68"/>
      <c r="I102" s="69"/>
    </row>
    <row r="103" spans="1:14" ht="15" customHeight="1" x14ac:dyDescent="0.25">
      <c r="A103" s="346" t="s">
        <v>146</v>
      </c>
      <c r="B103" s="346"/>
      <c r="C103" s="346"/>
      <c r="D103" s="346"/>
      <c r="E103" s="346"/>
      <c r="F103" s="346"/>
      <c r="G103" s="346"/>
      <c r="H103" s="346"/>
      <c r="I103" s="346"/>
    </row>
    <row r="104" spans="1:14" ht="24" customHeight="1" x14ac:dyDescent="0.25">
      <c r="A104" s="341" t="s">
        <v>9</v>
      </c>
      <c r="B104" s="341"/>
      <c r="C104" s="66" t="s">
        <v>17</v>
      </c>
      <c r="D104" s="66" t="s">
        <v>11</v>
      </c>
      <c r="E104" s="66" t="s">
        <v>12</v>
      </c>
      <c r="F104" s="66" t="s">
        <v>13</v>
      </c>
      <c r="G104" s="66" t="s">
        <v>14</v>
      </c>
      <c r="H104" s="81" t="str">
        <f>H100</f>
        <v>Valor desconto</v>
      </c>
      <c r="I104" s="82" t="s">
        <v>16</v>
      </c>
    </row>
    <row r="105" spans="1:14" ht="15" customHeight="1" x14ac:dyDescent="0.25">
      <c r="A105" s="387">
        <f>I32</f>
        <v>0</v>
      </c>
      <c r="B105" s="387"/>
      <c r="C105" s="86">
        <f>I33</f>
        <v>15</v>
      </c>
      <c r="D105" s="66">
        <v>1</v>
      </c>
      <c r="E105" s="67">
        <f>A105*C105*D105*F14</f>
        <v>0</v>
      </c>
      <c r="F105" s="67">
        <f>E105</f>
        <v>0</v>
      </c>
      <c r="G105" s="71">
        <f>I34</f>
        <v>0</v>
      </c>
      <c r="H105" s="67">
        <f>F105*G105</f>
        <v>0</v>
      </c>
      <c r="I105" s="93">
        <f>ROUND(E105-H105,2)</f>
        <v>0</v>
      </c>
    </row>
    <row r="107" spans="1:14" ht="15" customHeight="1" x14ac:dyDescent="0.25">
      <c r="A107" s="355" t="s">
        <v>129</v>
      </c>
      <c r="B107" s="355"/>
      <c r="C107" s="355"/>
      <c r="D107" s="355"/>
      <c r="E107" s="355"/>
      <c r="F107" s="355"/>
      <c r="G107" s="355"/>
      <c r="H107" s="355"/>
      <c r="I107" s="355"/>
    </row>
    <row r="108" spans="1:14" ht="25.5" x14ac:dyDescent="0.25">
      <c r="A108" s="260">
        <v>4</v>
      </c>
      <c r="B108" s="334" t="s">
        <v>147</v>
      </c>
      <c r="C108" s="335"/>
      <c r="D108" s="335"/>
      <c r="E108" s="335"/>
      <c r="F108" s="335"/>
      <c r="G108" s="335"/>
      <c r="H108" s="336"/>
      <c r="I108" s="260" t="s">
        <v>257</v>
      </c>
    </row>
    <row r="109" spans="1:14" ht="15" customHeight="1" x14ac:dyDescent="0.2">
      <c r="A109" s="66" t="s">
        <v>47</v>
      </c>
      <c r="B109" s="331" t="s">
        <v>207</v>
      </c>
      <c r="C109" s="332"/>
      <c r="D109" s="332"/>
      <c r="E109" s="332"/>
      <c r="F109" s="332"/>
      <c r="G109" s="332"/>
      <c r="H109" s="333"/>
      <c r="I109" s="220">
        <f>'Módulo 4-A - Transporte'!C4</f>
        <v>0</v>
      </c>
      <c r="J109" s="198" t="s">
        <v>250</v>
      </c>
      <c r="K109" s="75"/>
      <c r="L109" s="75"/>
      <c r="M109" s="75"/>
      <c r="N109" s="75"/>
    </row>
    <row r="110" spans="1:14" ht="15" customHeight="1" x14ac:dyDescent="0.2">
      <c r="A110" s="66" t="s">
        <v>50</v>
      </c>
      <c r="B110" s="331" t="s">
        <v>128</v>
      </c>
      <c r="C110" s="332"/>
      <c r="D110" s="332"/>
      <c r="E110" s="332"/>
      <c r="F110" s="332"/>
      <c r="G110" s="332"/>
      <c r="H110" s="333"/>
      <c r="I110" s="220">
        <f>'Módulo 4-B - Uniformes'!D22</f>
        <v>0</v>
      </c>
      <c r="J110" s="198" t="s">
        <v>250</v>
      </c>
      <c r="K110" s="75"/>
      <c r="L110" s="75"/>
      <c r="M110" s="75"/>
      <c r="N110" s="75"/>
    </row>
    <row r="111" spans="1:14" ht="15" customHeight="1" x14ac:dyDescent="0.2">
      <c r="A111" s="66" t="s">
        <v>53</v>
      </c>
      <c r="B111" s="331" t="s">
        <v>23</v>
      </c>
      <c r="C111" s="332"/>
      <c r="D111" s="332"/>
      <c r="E111" s="332"/>
      <c r="F111" s="332"/>
      <c r="G111" s="332"/>
      <c r="H111" s="333"/>
      <c r="I111" s="221">
        <v>0</v>
      </c>
      <c r="J111" s="200" t="s">
        <v>249</v>
      </c>
      <c r="K111" s="75"/>
      <c r="L111" s="75"/>
      <c r="M111" s="75"/>
      <c r="N111" s="75"/>
    </row>
    <row r="112" spans="1:14" ht="15" customHeight="1" x14ac:dyDescent="0.2">
      <c r="A112" s="337" t="s">
        <v>152</v>
      </c>
      <c r="B112" s="338"/>
      <c r="C112" s="338"/>
      <c r="D112" s="338"/>
      <c r="E112" s="338"/>
      <c r="F112" s="338"/>
      <c r="G112" s="338"/>
      <c r="H112" s="339"/>
      <c r="I112" s="130">
        <f>SUM(I109:I111)</f>
        <v>0</v>
      </c>
      <c r="J112" s="193"/>
      <c r="K112" s="75"/>
      <c r="L112" s="75"/>
      <c r="M112" s="75"/>
      <c r="N112" s="75"/>
    </row>
    <row r="113" spans="1:14" ht="15" customHeight="1" x14ac:dyDescent="0.2">
      <c r="A113" s="75"/>
      <c r="B113" s="356" t="s">
        <v>170</v>
      </c>
      <c r="C113" s="356"/>
      <c r="D113" s="356"/>
      <c r="E113" s="356"/>
      <c r="F113" s="356"/>
      <c r="G113" s="356"/>
      <c r="H113" s="356"/>
      <c r="I113" s="356"/>
      <c r="K113" s="75"/>
      <c r="L113" s="75"/>
      <c r="M113" s="75"/>
      <c r="N113" s="75"/>
    </row>
    <row r="114" spans="1:14" ht="15" customHeight="1" x14ac:dyDescent="0.2">
      <c r="A114" s="75"/>
      <c r="B114" s="75"/>
      <c r="C114" s="75"/>
      <c r="D114" s="75"/>
      <c r="E114" s="75"/>
      <c r="F114" s="75"/>
      <c r="G114" s="75"/>
      <c r="H114" s="75"/>
      <c r="I114" s="75"/>
    </row>
    <row r="115" spans="1:14" ht="15" customHeight="1" x14ac:dyDescent="0.25">
      <c r="A115" s="355" t="s">
        <v>130</v>
      </c>
      <c r="B115" s="355"/>
      <c r="C115" s="355"/>
      <c r="D115" s="355"/>
      <c r="E115" s="355"/>
      <c r="F115" s="355"/>
      <c r="G115" s="355"/>
      <c r="H115" s="355"/>
      <c r="I115" s="355"/>
      <c r="J115" s="197"/>
    </row>
    <row r="116" spans="1:14" ht="25.5" x14ac:dyDescent="0.25">
      <c r="A116" s="260">
        <v>5</v>
      </c>
      <c r="B116" s="334" t="s">
        <v>148</v>
      </c>
      <c r="C116" s="335"/>
      <c r="D116" s="335"/>
      <c r="E116" s="335"/>
      <c r="F116" s="335"/>
      <c r="G116" s="336"/>
      <c r="H116" s="260" t="s">
        <v>5</v>
      </c>
      <c r="I116" s="260" t="s">
        <v>257</v>
      </c>
      <c r="J116" s="197"/>
    </row>
    <row r="117" spans="1:14" ht="15" customHeight="1" x14ac:dyDescent="0.25">
      <c r="A117" s="66"/>
      <c r="B117" s="331" t="s">
        <v>149</v>
      </c>
      <c r="C117" s="332"/>
      <c r="D117" s="332"/>
      <c r="E117" s="332"/>
      <c r="F117" s="332"/>
      <c r="G117" s="333"/>
      <c r="H117" s="71"/>
      <c r="I117" s="93">
        <f>I49+I90+I97+I112</f>
        <v>0</v>
      </c>
      <c r="J117" s="197"/>
    </row>
    <row r="118" spans="1:14" ht="15" customHeight="1" x14ac:dyDescent="0.25">
      <c r="A118" s="66" t="s">
        <v>47</v>
      </c>
      <c r="B118" s="331" t="s">
        <v>131</v>
      </c>
      <c r="C118" s="332"/>
      <c r="D118" s="332"/>
      <c r="E118" s="332"/>
      <c r="F118" s="332"/>
      <c r="G118" s="333"/>
      <c r="H118" s="222">
        <v>0.05</v>
      </c>
      <c r="I118" s="93">
        <f>ROUND(I117*H118,2)</f>
        <v>0</v>
      </c>
      <c r="J118" s="200" t="s">
        <v>249</v>
      </c>
    </row>
    <row r="119" spans="1:14" ht="15" customHeight="1" x14ac:dyDescent="0.25">
      <c r="A119" s="66"/>
      <c r="B119" s="331" t="s">
        <v>150</v>
      </c>
      <c r="C119" s="332"/>
      <c r="D119" s="332"/>
      <c r="E119" s="332"/>
      <c r="F119" s="332"/>
      <c r="G119" s="333"/>
      <c r="H119" s="71"/>
      <c r="I119" s="93">
        <f>I117+I118</f>
        <v>0</v>
      </c>
      <c r="J119" s="197"/>
    </row>
    <row r="120" spans="1:14" ht="15" customHeight="1" x14ac:dyDescent="0.25">
      <c r="A120" s="66" t="s">
        <v>50</v>
      </c>
      <c r="B120" s="331" t="s">
        <v>132</v>
      </c>
      <c r="C120" s="332"/>
      <c r="D120" s="332"/>
      <c r="E120" s="332"/>
      <c r="F120" s="332"/>
      <c r="G120" s="333"/>
      <c r="H120" s="222">
        <v>0.05</v>
      </c>
      <c r="I120" s="93">
        <f>ROUND(H120*I119,2)</f>
        <v>0</v>
      </c>
      <c r="J120" s="200" t="s">
        <v>249</v>
      </c>
    </row>
    <row r="121" spans="1:14" ht="15" customHeight="1" x14ac:dyDescent="0.25">
      <c r="A121" s="66"/>
      <c r="B121" s="331" t="s">
        <v>151</v>
      </c>
      <c r="C121" s="332"/>
      <c r="D121" s="332"/>
      <c r="E121" s="332"/>
      <c r="F121" s="332"/>
      <c r="G121" s="333"/>
      <c r="H121" s="71"/>
      <c r="I121" s="93">
        <f>I117+I118+I120</f>
        <v>0</v>
      </c>
      <c r="J121" s="197"/>
    </row>
    <row r="122" spans="1:14" ht="15" customHeight="1" x14ac:dyDescent="0.25">
      <c r="A122" s="66" t="s">
        <v>53</v>
      </c>
      <c r="B122" s="87" t="s">
        <v>18</v>
      </c>
      <c r="C122" s="88"/>
      <c r="D122" s="88"/>
      <c r="E122" s="88"/>
      <c r="F122" s="88"/>
      <c r="G122" s="210">
        <f>'Módulo 5-CDE - Tributos'!B4</f>
        <v>6.4999999999999997E-3</v>
      </c>
      <c r="H122" s="349">
        <f>SUM(G122:G124)</f>
        <v>5.6499999999999995E-2</v>
      </c>
      <c r="I122" s="352">
        <f>ROUND(I121/(1-H122)*H122,2)</f>
        <v>0</v>
      </c>
      <c r="J122" s="198" t="s">
        <v>250</v>
      </c>
    </row>
    <row r="123" spans="1:14" ht="15" customHeight="1" x14ac:dyDescent="0.25">
      <c r="A123" s="66" t="s">
        <v>61</v>
      </c>
      <c r="B123" s="87" t="s">
        <v>19</v>
      </c>
      <c r="C123" s="88"/>
      <c r="D123" s="88"/>
      <c r="E123" s="88"/>
      <c r="F123" s="88"/>
      <c r="G123" s="210">
        <f>'Módulo 5-CDE - Tributos'!B5</f>
        <v>0.03</v>
      </c>
      <c r="H123" s="350"/>
      <c r="I123" s="353"/>
      <c r="J123" s="198" t="s">
        <v>250</v>
      </c>
    </row>
    <row r="124" spans="1:14" ht="15" customHeight="1" x14ac:dyDescent="0.25">
      <c r="A124" s="66" t="s">
        <v>63</v>
      </c>
      <c r="B124" s="87" t="s">
        <v>35</v>
      </c>
      <c r="C124" s="88"/>
      <c r="D124" s="88"/>
      <c r="E124" s="88"/>
      <c r="F124" s="88"/>
      <c r="G124" s="210">
        <f>'Módulo 5-CDE - Tributos'!B6</f>
        <v>0.02</v>
      </c>
      <c r="H124" s="351"/>
      <c r="I124" s="354"/>
      <c r="J124" s="198" t="s">
        <v>250</v>
      </c>
    </row>
    <row r="125" spans="1:14" ht="15" customHeight="1" x14ac:dyDescent="0.25">
      <c r="A125" s="337" t="s">
        <v>153</v>
      </c>
      <c r="B125" s="338"/>
      <c r="C125" s="338"/>
      <c r="D125" s="338"/>
      <c r="E125" s="338"/>
      <c r="F125" s="338"/>
      <c r="G125" s="338"/>
      <c r="H125" s="339"/>
      <c r="I125" s="94">
        <f>ROUND(I118+I120+I122,2)</f>
        <v>0</v>
      </c>
      <c r="J125" s="197"/>
    </row>
    <row r="126" spans="1:14" ht="15" customHeight="1" x14ac:dyDescent="0.25">
      <c r="A126" s="89"/>
      <c r="B126" s="90"/>
      <c r="C126" s="90"/>
      <c r="D126" s="90"/>
      <c r="E126" s="90"/>
      <c r="F126" s="90"/>
      <c r="G126" s="90"/>
      <c r="H126" s="90"/>
      <c r="I126" s="95"/>
      <c r="J126" s="197"/>
    </row>
    <row r="127" spans="1:14" ht="15" customHeight="1" x14ac:dyDescent="0.25">
      <c r="A127" s="376" t="s">
        <v>228</v>
      </c>
      <c r="B127" s="377"/>
      <c r="C127" s="377"/>
      <c r="D127" s="377"/>
      <c r="E127" s="377"/>
      <c r="F127" s="377"/>
      <c r="G127" s="377"/>
      <c r="H127" s="378"/>
      <c r="I127" s="117">
        <f>I49+I90+I97+I112+I125</f>
        <v>0</v>
      </c>
      <c r="J127" s="197"/>
    </row>
    <row r="128" spans="1:14" ht="15" customHeight="1" x14ac:dyDescent="0.25">
      <c r="J128" s="197"/>
    </row>
    <row r="129" spans="1:10" ht="15" customHeight="1" x14ac:dyDescent="0.25">
      <c r="A129" s="345" t="s">
        <v>192</v>
      </c>
      <c r="B129" s="345"/>
      <c r="C129" s="345"/>
      <c r="D129" s="345"/>
      <c r="E129" s="345"/>
      <c r="F129" s="345"/>
      <c r="G129" s="345"/>
      <c r="H129" s="345"/>
      <c r="I129" s="345"/>
      <c r="J129" s="197"/>
    </row>
    <row r="130" spans="1:10" ht="15" customHeight="1" x14ac:dyDescent="0.25">
      <c r="A130" s="385" t="str">
        <f>A6</f>
        <v>PORTARIA - NOTURNO - 12 X 36</v>
      </c>
      <c r="B130" s="386"/>
      <c r="C130" s="386"/>
      <c r="D130" s="386"/>
      <c r="E130" s="386"/>
      <c r="F130" s="386"/>
      <c r="G130" s="386"/>
      <c r="H130" s="386"/>
      <c r="I130" s="92" t="s">
        <v>258</v>
      </c>
    </row>
    <row r="131" spans="1:10" ht="15" customHeight="1" x14ac:dyDescent="0.25">
      <c r="A131" s="92">
        <f>A43</f>
        <v>1</v>
      </c>
      <c r="B131" s="342" t="str">
        <f>A42</f>
        <v>MÓDULO 1 - COMPOSIÇÃO DA REMUNERAÇÃO</v>
      </c>
      <c r="C131" s="342"/>
      <c r="D131" s="342"/>
      <c r="E131" s="342"/>
      <c r="F131" s="342"/>
      <c r="G131" s="342"/>
      <c r="H131" s="342"/>
      <c r="I131" s="131">
        <f>I49</f>
        <v>0</v>
      </c>
    </row>
    <row r="132" spans="1:10" ht="15" customHeight="1" x14ac:dyDescent="0.25">
      <c r="A132" s="92">
        <f>2</f>
        <v>2</v>
      </c>
      <c r="B132" s="342" t="str">
        <f>A51</f>
        <v>MÓDULO 2 - ENCARGOS SOCIAIS E TRABALHISTAS</v>
      </c>
      <c r="C132" s="342"/>
      <c r="D132" s="342"/>
      <c r="E132" s="342"/>
      <c r="F132" s="342"/>
      <c r="G132" s="342"/>
      <c r="H132" s="342"/>
      <c r="I132" s="131">
        <f>I90</f>
        <v>0</v>
      </c>
    </row>
    <row r="133" spans="1:10" ht="15" customHeight="1" x14ac:dyDescent="0.25">
      <c r="A133" s="92">
        <f>A93</f>
        <v>3</v>
      </c>
      <c r="B133" s="342" t="str">
        <f>A92</f>
        <v>MÓDULO 3 -  BENEFÍCIOS MENSAIS E DIÁRIOS</v>
      </c>
      <c r="C133" s="342"/>
      <c r="D133" s="342"/>
      <c r="E133" s="342"/>
      <c r="F133" s="342"/>
      <c r="G133" s="342"/>
      <c r="H133" s="342"/>
      <c r="I133" s="131">
        <f>I97</f>
        <v>0</v>
      </c>
    </row>
    <row r="134" spans="1:10" ht="15" customHeight="1" x14ac:dyDescent="0.25">
      <c r="A134" s="92">
        <f>A108</f>
        <v>4</v>
      </c>
      <c r="B134" s="342" t="str">
        <f>A107</f>
        <v>MÓDULO 4 - INSUMOS DIVERSOS</v>
      </c>
      <c r="C134" s="342"/>
      <c r="D134" s="342"/>
      <c r="E134" s="342"/>
      <c r="F134" s="342"/>
      <c r="G134" s="342"/>
      <c r="H134" s="342"/>
      <c r="I134" s="131">
        <f>I112</f>
        <v>0</v>
      </c>
    </row>
    <row r="135" spans="1:10" ht="15" customHeight="1" x14ac:dyDescent="0.25">
      <c r="A135" s="343" t="s">
        <v>204</v>
      </c>
      <c r="B135" s="344"/>
      <c r="C135" s="344"/>
      <c r="D135" s="344"/>
      <c r="E135" s="344"/>
      <c r="F135" s="344"/>
      <c r="G135" s="344"/>
      <c r="H135" s="344"/>
      <c r="I135" s="131">
        <f>SUM(I131:I134)</f>
        <v>0</v>
      </c>
    </row>
    <row r="136" spans="1:10" ht="15" customHeight="1" x14ac:dyDescent="0.25">
      <c r="A136" s="92">
        <f>A116</f>
        <v>5</v>
      </c>
      <c r="B136" s="342" t="str">
        <f>A115</f>
        <v>MÓDULO 5 - CUSTOS INDIRETOS, TRIBUTOS E LUCRO</v>
      </c>
      <c r="C136" s="342"/>
      <c r="D136" s="342"/>
      <c r="E136" s="342"/>
      <c r="F136" s="342"/>
      <c r="G136" s="342"/>
      <c r="H136" s="342"/>
      <c r="I136" s="131">
        <f>ROUND(I125,2)</f>
        <v>0</v>
      </c>
      <c r="J136" s="197"/>
    </row>
    <row r="137" spans="1:10" ht="15" customHeight="1" x14ac:dyDescent="0.25">
      <c r="A137" s="343" t="s">
        <v>196</v>
      </c>
      <c r="B137" s="344"/>
      <c r="C137" s="344"/>
      <c r="D137" s="344"/>
      <c r="E137" s="344"/>
      <c r="F137" s="344"/>
      <c r="G137" s="344"/>
      <c r="H137" s="344"/>
      <c r="I137" s="131">
        <f>SUM(I135:I136)</f>
        <v>0</v>
      </c>
      <c r="J137" s="193"/>
    </row>
  </sheetData>
  <mergeCells count="132">
    <mergeCell ref="B131:H131"/>
    <mergeCell ref="B132:H132"/>
    <mergeCell ref="A5:I5"/>
    <mergeCell ref="A28:F28"/>
    <mergeCell ref="A16:I16"/>
    <mergeCell ref="A17:E17"/>
    <mergeCell ref="A19:E19"/>
    <mergeCell ref="A20:E20"/>
    <mergeCell ref="A21:E21"/>
    <mergeCell ref="A23:E23"/>
    <mergeCell ref="F17:I17"/>
    <mergeCell ref="F19:I19"/>
    <mergeCell ref="F20:I20"/>
    <mergeCell ref="F21:I21"/>
    <mergeCell ref="F23:I23"/>
    <mergeCell ref="A25:I25"/>
    <mergeCell ref="A26:F26"/>
    <mergeCell ref="A125:H125"/>
    <mergeCell ref="B66:G66"/>
    <mergeCell ref="B47:H47"/>
    <mergeCell ref="B48:H48"/>
    <mergeCell ref="A27:F27"/>
    <mergeCell ref="A12:I12"/>
    <mergeCell ref="A13:E13"/>
    <mergeCell ref="A130:H130"/>
    <mergeCell ref="B69:G69"/>
    <mergeCell ref="B111:H111"/>
    <mergeCell ref="A101:B101"/>
    <mergeCell ref="B120:G120"/>
    <mergeCell ref="B121:G121"/>
    <mergeCell ref="A105:B105"/>
    <mergeCell ref="A99:I99"/>
    <mergeCell ref="A92:I92"/>
    <mergeCell ref="A107:I107"/>
    <mergeCell ref="A100:B100"/>
    <mergeCell ref="B95:H95"/>
    <mergeCell ref="B96:H96"/>
    <mergeCell ref="B93:H93"/>
    <mergeCell ref="B94:H94"/>
    <mergeCell ref="B118:G118"/>
    <mergeCell ref="A3:I3"/>
    <mergeCell ref="A1:I1"/>
    <mergeCell ref="A2:I2"/>
    <mergeCell ref="F18:I18"/>
    <mergeCell ref="A22:E22"/>
    <mergeCell ref="F22:I22"/>
    <mergeCell ref="A8:I8"/>
    <mergeCell ref="A9:E9"/>
    <mergeCell ref="F9:I9"/>
    <mergeCell ref="A10:B10"/>
    <mergeCell ref="C10:I10"/>
    <mergeCell ref="A4:I4"/>
    <mergeCell ref="A6:I6"/>
    <mergeCell ref="B56:G56"/>
    <mergeCell ref="B57:G57"/>
    <mergeCell ref="G32:G34"/>
    <mergeCell ref="A35:F35"/>
    <mergeCell ref="G39:G40"/>
    <mergeCell ref="A51:I51"/>
    <mergeCell ref="A36:F36"/>
    <mergeCell ref="A49:H49"/>
    <mergeCell ref="A37:F38"/>
    <mergeCell ref="G37:G38"/>
    <mergeCell ref="A39:F40"/>
    <mergeCell ref="A42:I42"/>
    <mergeCell ref="B58:G58"/>
    <mergeCell ref="B60:G60"/>
    <mergeCell ref="A61:G61"/>
    <mergeCell ref="B64:G64"/>
    <mergeCell ref="A76:G76"/>
    <mergeCell ref="B77:I77"/>
    <mergeCell ref="B80:G80"/>
    <mergeCell ref="B81:G81"/>
    <mergeCell ref="B87:F87"/>
    <mergeCell ref="B85:H85"/>
    <mergeCell ref="B65:G65"/>
    <mergeCell ref="B71:G71"/>
    <mergeCell ref="B59:D59"/>
    <mergeCell ref="B79:G79"/>
    <mergeCell ref="B86:H86"/>
    <mergeCell ref="B72:G72"/>
    <mergeCell ref="B73:G73"/>
    <mergeCell ref="B74:G74"/>
    <mergeCell ref="B75:G75"/>
    <mergeCell ref="B136:H136"/>
    <mergeCell ref="A137:H137"/>
    <mergeCell ref="A129:I129"/>
    <mergeCell ref="A88:H88"/>
    <mergeCell ref="A103:I103"/>
    <mergeCell ref="A104:B104"/>
    <mergeCell ref="B98:G98"/>
    <mergeCell ref="A97:H97"/>
    <mergeCell ref="H122:H124"/>
    <mergeCell ref="I122:I124"/>
    <mergeCell ref="A112:H112"/>
    <mergeCell ref="B117:G117"/>
    <mergeCell ref="B116:G116"/>
    <mergeCell ref="A115:I115"/>
    <mergeCell ref="A90:H90"/>
    <mergeCell ref="B113:I113"/>
    <mergeCell ref="B119:G119"/>
    <mergeCell ref="B110:H110"/>
    <mergeCell ref="B134:H134"/>
    <mergeCell ref="B108:H108"/>
    <mergeCell ref="B109:H109"/>
    <mergeCell ref="A135:H135"/>
    <mergeCell ref="B133:H133"/>
    <mergeCell ref="A127:H127"/>
    <mergeCell ref="B46:H46"/>
    <mergeCell ref="B63:G63"/>
    <mergeCell ref="A67:G67"/>
    <mergeCell ref="B82:G82"/>
    <mergeCell ref="B83:G83"/>
    <mergeCell ref="B84:G84"/>
    <mergeCell ref="A14:E14"/>
    <mergeCell ref="F13:G13"/>
    <mergeCell ref="F14:G14"/>
    <mergeCell ref="H13:I13"/>
    <mergeCell ref="H14:I14"/>
    <mergeCell ref="A18:E18"/>
    <mergeCell ref="B43:H43"/>
    <mergeCell ref="B44:H44"/>
    <mergeCell ref="B45:H45"/>
    <mergeCell ref="A29:F31"/>
    <mergeCell ref="G29:G31"/>
    <mergeCell ref="A32:F34"/>
    <mergeCell ref="B53:G53"/>
    <mergeCell ref="B52:G52"/>
    <mergeCell ref="B54:G54"/>
    <mergeCell ref="B55:G55"/>
    <mergeCell ref="B78:G78"/>
    <mergeCell ref="B70:G70"/>
  </mergeCells>
  <printOptions horizontalCentered="1"/>
  <pageMargins left="0.70866141732283472" right="0.51181102362204722" top="0.94488188976377963" bottom="0.78740157480314965" header="0.31496062992125984" footer="0.31496062992125984"/>
  <pageSetup paperSize="9" scale="70" firstPageNumber="80" fitToHeight="3" orientation="portrait" r:id="rId1"/>
  <rowBreaks count="2" manualBreakCount="2">
    <brk id="67" max="8" man="1"/>
    <brk id="127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1"/>
  <sheetViews>
    <sheetView topLeftCell="A27" zoomScaleNormal="100" workbookViewId="0">
      <selection activeCell="J18" sqref="J18"/>
    </sheetView>
  </sheetViews>
  <sheetFormatPr defaultRowHeight="12.75" customHeight="1" x14ac:dyDescent="0.25"/>
  <cols>
    <col min="1" max="1" width="5.28515625" customWidth="1"/>
    <col min="2" max="2" width="52.85546875" customWidth="1"/>
    <col min="3" max="3" width="5.85546875" style="259" customWidth="1"/>
    <col min="4" max="4" width="14.7109375" style="259" customWidth="1"/>
    <col min="5" max="5" width="9.140625" style="259"/>
    <col min="6" max="6" width="11.42578125" style="259" customWidth="1"/>
    <col min="7" max="7" width="4" customWidth="1"/>
    <col min="8" max="8" width="23.28515625" customWidth="1"/>
    <col min="9" max="9" width="32.5703125" customWidth="1"/>
  </cols>
  <sheetData>
    <row r="1" spans="1:11" ht="12.75" customHeight="1" x14ac:dyDescent="0.25">
      <c r="A1" s="21" t="s">
        <v>186</v>
      </c>
      <c r="B1" s="1"/>
      <c r="C1" s="22"/>
      <c r="D1" s="22"/>
      <c r="E1" s="22"/>
      <c r="F1" s="22"/>
      <c r="G1" s="1"/>
      <c r="H1" s="1"/>
      <c r="I1" s="1"/>
      <c r="J1" s="1"/>
      <c r="K1" s="1"/>
    </row>
    <row r="2" spans="1:11" ht="12.75" customHeight="1" x14ac:dyDescent="0.25">
      <c r="A2" s="21"/>
      <c r="B2" s="22"/>
      <c r="C2" s="22"/>
      <c r="D2" s="22"/>
      <c r="E2" s="22"/>
      <c r="F2" s="22"/>
      <c r="G2" s="1"/>
      <c r="H2" s="1"/>
      <c r="I2" s="1"/>
      <c r="J2" s="1"/>
      <c r="K2" s="1"/>
    </row>
    <row r="3" spans="1:11" ht="12.75" customHeight="1" x14ac:dyDescent="0.25">
      <c r="A3" s="53" t="s">
        <v>115</v>
      </c>
      <c r="B3" s="432" t="s">
        <v>111</v>
      </c>
      <c r="C3" s="432"/>
      <c r="D3" s="432"/>
      <c r="E3" s="432"/>
      <c r="F3" s="35" t="s">
        <v>5</v>
      </c>
      <c r="G3" s="14"/>
      <c r="H3" s="41" t="s">
        <v>45</v>
      </c>
      <c r="I3" s="42" t="s">
        <v>46</v>
      </c>
      <c r="J3" s="1"/>
      <c r="K3" s="1"/>
    </row>
    <row r="4" spans="1:11" ht="12.75" customHeight="1" x14ac:dyDescent="0.25">
      <c r="A4" s="58" t="s">
        <v>47</v>
      </c>
      <c r="B4" s="410" t="s">
        <v>56</v>
      </c>
      <c r="C4" s="410"/>
      <c r="D4" s="410"/>
      <c r="E4" s="410"/>
      <c r="F4" s="250">
        <v>0.2</v>
      </c>
      <c r="G4" s="16"/>
      <c r="H4" s="11"/>
      <c r="I4" s="37" t="s">
        <v>57</v>
      </c>
      <c r="J4" s="1"/>
      <c r="K4" s="1"/>
    </row>
    <row r="5" spans="1:11" ht="12.75" customHeight="1" x14ac:dyDescent="0.25">
      <c r="A5" s="58" t="s">
        <v>50</v>
      </c>
      <c r="B5" s="410" t="s">
        <v>58</v>
      </c>
      <c r="C5" s="410"/>
      <c r="D5" s="410"/>
      <c r="E5" s="410"/>
      <c r="F5" s="250">
        <v>1.4999999999999999E-2</v>
      </c>
      <c r="G5" s="16"/>
      <c r="H5" s="11"/>
      <c r="I5" s="37" t="s">
        <v>59</v>
      </c>
      <c r="J5" s="1"/>
      <c r="K5" s="1"/>
    </row>
    <row r="6" spans="1:11" ht="12.75" customHeight="1" x14ac:dyDescent="0.25">
      <c r="A6" s="58" t="s">
        <v>53</v>
      </c>
      <c r="B6" s="410" t="s">
        <v>60</v>
      </c>
      <c r="C6" s="410"/>
      <c r="D6" s="410"/>
      <c r="E6" s="410"/>
      <c r="F6" s="250">
        <v>0.01</v>
      </c>
      <c r="G6" s="16"/>
      <c r="H6" s="11"/>
      <c r="I6" s="37" t="s">
        <v>59</v>
      </c>
      <c r="J6" s="1"/>
      <c r="K6" s="1"/>
    </row>
    <row r="7" spans="1:11" ht="12.75" customHeight="1" x14ac:dyDescent="0.25">
      <c r="A7" s="58" t="s">
        <v>61</v>
      </c>
      <c r="B7" s="410" t="s">
        <v>62</v>
      </c>
      <c r="C7" s="410"/>
      <c r="D7" s="410"/>
      <c r="E7" s="410"/>
      <c r="F7" s="250">
        <v>2E-3</v>
      </c>
      <c r="G7" s="16"/>
      <c r="H7" s="11"/>
      <c r="I7" s="37" t="s">
        <v>59</v>
      </c>
      <c r="J7" s="1"/>
      <c r="K7" s="1"/>
    </row>
    <row r="8" spans="1:11" ht="12.75" customHeight="1" x14ac:dyDescent="0.25">
      <c r="A8" s="58" t="s">
        <v>63</v>
      </c>
      <c r="B8" s="430" t="s">
        <v>64</v>
      </c>
      <c r="C8" s="430"/>
      <c r="D8" s="430"/>
      <c r="E8" s="430"/>
      <c r="F8" s="250">
        <v>2.5000000000000001E-2</v>
      </c>
      <c r="G8" s="16"/>
      <c r="H8" s="11"/>
      <c r="I8" s="37" t="s">
        <v>59</v>
      </c>
      <c r="J8" s="1"/>
      <c r="K8" s="1"/>
    </row>
    <row r="9" spans="1:11" ht="12.75" customHeight="1" x14ac:dyDescent="0.25">
      <c r="A9" s="58" t="s">
        <v>65</v>
      </c>
      <c r="B9" s="410" t="s">
        <v>66</v>
      </c>
      <c r="C9" s="410"/>
      <c r="D9" s="410"/>
      <c r="E9" s="410"/>
      <c r="F9" s="250">
        <v>0.08</v>
      </c>
      <c r="G9" s="16"/>
      <c r="H9" s="11"/>
      <c r="I9" s="37" t="s">
        <v>67</v>
      </c>
      <c r="J9" s="1"/>
      <c r="K9" s="1"/>
    </row>
    <row r="10" spans="1:11" ht="53.25" customHeight="1" x14ac:dyDescent="0.25">
      <c r="A10" s="58" t="s">
        <v>68</v>
      </c>
      <c r="B10" s="56" t="s">
        <v>69</v>
      </c>
      <c r="C10" s="251">
        <v>0.03</v>
      </c>
      <c r="D10" s="36" t="s">
        <v>70</v>
      </c>
      <c r="E10" s="252">
        <v>1</v>
      </c>
      <c r="F10" s="126">
        <f>C10*E10</f>
        <v>0.03</v>
      </c>
      <c r="G10" s="16"/>
      <c r="H10" s="11"/>
      <c r="I10" s="38" t="s">
        <v>187</v>
      </c>
      <c r="J10" s="1"/>
      <c r="K10" s="1"/>
    </row>
    <row r="11" spans="1:11" ht="12.75" customHeight="1" x14ac:dyDescent="0.25">
      <c r="A11" s="58" t="s">
        <v>71</v>
      </c>
      <c r="B11" s="410" t="s">
        <v>72</v>
      </c>
      <c r="C11" s="410"/>
      <c r="D11" s="410"/>
      <c r="E11" s="410"/>
      <c r="F11" s="250">
        <v>6.0000000000000001E-3</v>
      </c>
      <c r="G11" s="16"/>
      <c r="H11" s="11"/>
      <c r="I11" s="37" t="s">
        <v>59</v>
      </c>
      <c r="J11" s="1"/>
      <c r="K11" s="1"/>
    </row>
    <row r="12" spans="1:11" ht="12.75" customHeight="1" x14ac:dyDescent="0.25">
      <c r="A12" s="58"/>
      <c r="B12" s="417" t="s">
        <v>55</v>
      </c>
      <c r="C12" s="417"/>
      <c r="D12" s="417"/>
      <c r="E12" s="417"/>
      <c r="F12" s="127">
        <f>SUM(F4:F11)</f>
        <v>0.3680000000000001</v>
      </c>
      <c r="G12" s="17"/>
      <c r="H12" s="39"/>
      <c r="I12" s="40"/>
      <c r="J12" s="1"/>
      <c r="K12" s="1"/>
    </row>
    <row r="13" spans="1:11" ht="12.75" customHeight="1" x14ac:dyDescent="0.25">
      <c r="A13" s="21"/>
      <c r="B13" s="22"/>
      <c r="C13" s="22"/>
      <c r="D13" s="22"/>
      <c r="E13" s="22"/>
      <c r="F13" s="128"/>
      <c r="G13" s="1"/>
      <c r="H13" s="1"/>
      <c r="I13" s="1"/>
      <c r="J13" s="1"/>
      <c r="K13" s="1"/>
    </row>
    <row r="14" spans="1:11" ht="12.75" customHeight="1" x14ac:dyDescent="0.25">
      <c r="A14" s="43" t="s">
        <v>136</v>
      </c>
      <c r="B14" s="433" t="s">
        <v>113</v>
      </c>
      <c r="C14" s="433"/>
      <c r="D14" s="433"/>
      <c r="E14" s="433"/>
      <c r="F14" s="129" t="s">
        <v>5</v>
      </c>
      <c r="G14" s="14"/>
      <c r="H14" s="46" t="s">
        <v>45</v>
      </c>
      <c r="I14" s="47" t="s">
        <v>46</v>
      </c>
      <c r="J14" s="1"/>
      <c r="K14" s="1"/>
    </row>
    <row r="15" spans="1:11" ht="12.75" customHeight="1" x14ac:dyDescent="0.25">
      <c r="A15" s="58" t="s">
        <v>47</v>
      </c>
      <c r="B15" s="410" t="s">
        <v>48</v>
      </c>
      <c r="C15" s="410"/>
      <c r="D15" s="410"/>
      <c r="E15" s="410"/>
      <c r="F15" s="253">
        <v>8.3299999999999999E-2</v>
      </c>
      <c r="G15" s="18"/>
      <c r="H15" s="44" t="s">
        <v>229</v>
      </c>
      <c r="I15" s="45" t="s">
        <v>49</v>
      </c>
      <c r="J15" s="1"/>
      <c r="K15" s="1"/>
    </row>
    <row r="16" spans="1:11" ht="12.75" customHeight="1" x14ac:dyDescent="0.25">
      <c r="A16" s="58" t="s">
        <v>50</v>
      </c>
      <c r="B16" s="410" t="s">
        <v>51</v>
      </c>
      <c r="C16" s="410"/>
      <c r="D16" s="410"/>
      <c r="E16" s="410"/>
      <c r="F16" s="253">
        <v>0.1111</v>
      </c>
      <c r="G16" s="18"/>
      <c r="H16" s="44" t="s">
        <v>52</v>
      </c>
      <c r="I16" s="45" t="s">
        <v>49</v>
      </c>
      <c r="J16" s="1"/>
      <c r="K16" s="1"/>
    </row>
    <row r="17" spans="1:11" ht="12.75" customHeight="1" x14ac:dyDescent="0.25">
      <c r="A17" s="58" t="s">
        <v>53</v>
      </c>
      <c r="B17" s="430" t="s">
        <v>54</v>
      </c>
      <c r="C17" s="430"/>
      <c r="D17" s="430"/>
      <c r="E17" s="430"/>
      <c r="F17" s="126">
        <f>(F15+F16)*F12</f>
        <v>7.1539200000000025E-2</v>
      </c>
      <c r="G17" s="6"/>
      <c r="H17" s="44"/>
      <c r="I17" s="45"/>
      <c r="J17" s="1"/>
      <c r="K17" s="1"/>
    </row>
    <row r="18" spans="1:11" ht="12.75" customHeight="1" x14ac:dyDescent="0.25">
      <c r="A18" s="58"/>
      <c r="B18" s="417" t="s">
        <v>55</v>
      </c>
      <c r="C18" s="417"/>
      <c r="D18" s="417"/>
      <c r="E18" s="417"/>
      <c r="F18" s="127">
        <f>F15+F17+F16</f>
        <v>0.26593920000000004</v>
      </c>
      <c r="G18" s="19"/>
      <c r="H18" s="44"/>
      <c r="I18" s="45"/>
      <c r="J18" s="1"/>
      <c r="K18" s="1"/>
    </row>
    <row r="19" spans="1:11" ht="12.75" customHeight="1" x14ac:dyDescent="0.25">
      <c r="A19" s="23"/>
      <c r="B19" s="24"/>
      <c r="C19" s="24"/>
      <c r="D19" s="24"/>
      <c r="E19" s="24"/>
      <c r="F19" s="25"/>
      <c r="G19" s="19"/>
      <c r="H19" s="1"/>
      <c r="I19" s="1"/>
      <c r="J19" s="1"/>
      <c r="K19" s="1"/>
    </row>
    <row r="20" spans="1:11" ht="12.75" customHeight="1" x14ac:dyDescent="0.25">
      <c r="A20" s="57" t="s">
        <v>137</v>
      </c>
      <c r="B20" s="431" t="s">
        <v>188</v>
      </c>
      <c r="C20" s="431"/>
      <c r="D20" s="431"/>
      <c r="E20" s="431"/>
      <c r="F20" s="48" t="s">
        <v>5</v>
      </c>
      <c r="G20" s="14"/>
      <c r="H20" s="41" t="s">
        <v>45</v>
      </c>
      <c r="I20" s="42" t="s">
        <v>46</v>
      </c>
      <c r="J20" s="1"/>
      <c r="K20" s="1"/>
    </row>
    <row r="21" spans="1:11" ht="12.75" customHeight="1" x14ac:dyDescent="0.25">
      <c r="A21" s="421" t="s">
        <v>47</v>
      </c>
      <c r="B21" s="430" t="s">
        <v>177</v>
      </c>
      <c r="C21" s="430"/>
      <c r="D21" s="58" t="s">
        <v>73</v>
      </c>
      <c r="E21" s="254">
        <v>33</v>
      </c>
      <c r="F21" s="429">
        <f>E21/30/12*E22</f>
        <v>4.5833333333333342E-3</v>
      </c>
      <c r="G21" s="15"/>
      <c r="H21" s="426" t="s">
        <v>74</v>
      </c>
      <c r="I21" s="425" t="s">
        <v>75</v>
      </c>
      <c r="J21" s="1"/>
      <c r="K21" s="1"/>
    </row>
    <row r="22" spans="1:11" ht="12.75" customHeight="1" x14ac:dyDescent="0.25">
      <c r="A22" s="421"/>
      <c r="B22" s="430"/>
      <c r="C22" s="430"/>
      <c r="D22" s="26" t="s">
        <v>76</v>
      </c>
      <c r="E22" s="251">
        <v>0.05</v>
      </c>
      <c r="F22" s="429"/>
      <c r="G22" s="15"/>
      <c r="H22" s="426"/>
      <c r="I22" s="425"/>
      <c r="J22" s="1"/>
      <c r="K22" s="1"/>
    </row>
    <row r="23" spans="1:11" ht="12.75" customHeight="1" x14ac:dyDescent="0.25">
      <c r="A23" s="58" t="s">
        <v>50</v>
      </c>
      <c r="B23" s="410" t="s">
        <v>77</v>
      </c>
      <c r="C23" s="410"/>
      <c r="D23" s="410"/>
      <c r="E23" s="410"/>
      <c r="F23" s="248">
        <f>(F9*F21)</f>
        <v>3.6666666666666672E-4</v>
      </c>
      <c r="G23" s="15"/>
      <c r="H23" s="55"/>
      <c r="I23" s="427" t="s">
        <v>78</v>
      </c>
      <c r="J23" s="1"/>
      <c r="K23" s="1"/>
    </row>
    <row r="24" spans="1:11" ht="16.5" customHeight="1" x14ac:dyDescent="0.25">
      <c r="A24" s="58" t="s">
        <v>53</v>
      </c>
      <c r="B24" s="410" t="s">
        <v>178</v>
      </c>
      <c r="C24" s="410"/>
      <c r="D24" s="410"/>
      <c r="E24" s="410"/>
      <c r="F24" s="249">
        <f>F23*40%</f>
        <v>1.4666666666666669E-4</v>
      </c>
      <c r="G24" s="15"/>
      <c r="H24" s="55"/>
      <c r="I24" s="428"/>
      <c r="J24" s="1"/>
      <c r="K24" s="416"/>
    </row>
    <row r="25" spans="1:11" ht="15.75" customHeight="1" x14ac:dyDescent="0.25">
      <c r="A25" s="421" t="s">
        <v>61</v>
      </c>
      <c r="B25" s="410" t="s">
        <v>179</v>
      </c>
      <c r="C25" s="410"/>
      <c r="D25" s="410"/>
      <c r="E25" s="58" t="s">
        <v>73</v>
      </c>
      <c r="F25" s="422">
        <f>((($E26/30)/12)*$D26)+(($E$26/30)/12)</f>
        <v>1.9833333333333335E-2</v>
      </c>
      <c r="G25" s="15"/>
      <c r="H25" s="423" t="s">
        <v>79</v>
      </c>
      <c r="I25" s="425" t="s">
        <v>80</v>
      </c>
      <c r="J25" s="1"/>
      <c r="K25" s="416"/>
    </row>
    <row r="26" spans="1:11" ht="15" customHeight="1" x14ac:dyDescent="0.25">
      <c r="A26" s="421"/>
      <c r="B26" s="421" t="s">
        <v>76</v>
      </c>
      <c r="C26" s="421"/>
      <c r="D26" s="251">
        <v>0.02</v>
      </c>
      <c r="E26" s="254">
        <v>7</v>
      </c>
      <c r="F26" s="422"/>
      <c r="G26" s="15"/>
      <c r="H26" s="424"/>
      <c r="I26" s="425"/>
      <c r="J26" s="1"/>
      <c r="K26" s="1"/>
    </row>
    <row r="27" spans="1:11" ht="12.75" customHeight="1" x14ac:dyDescent="0.25">
      <c r="A27" s="58" t="s">
        <v>63</v>
      </c>
      <c r="B27" s="410" t="s">
        <v>190</v>
      </c>
      <c r="C27" s="410"/>
      <c r="D27" s="410"/>
      <c r="E27" s="410"/>
      <c r="F27" s="249">
        <f>F25*F12</f>
        <v>7.2986666666666694E-3</v>
      </c>
      <c r="G27" s="15"/>
      <c r="H27" s="54"/>
      <c r="I27" s="411" t="s">
        <v>78</v>
      </c>
      <c r="J27" s="1"/>
      <c r="K27" s="1"/>
    </row>
    <row r="28" spans="1:11" ht="15.75" customHeight="1" x14ac:dyDescent="0.25">
      <c r="A28" s="58" t="s">
        <v>65</v>
      </c>
      <c r="B28" s="410" t="s">
        <v>180</v>
      </c>
      <c r="C28" s="410"/>
      <c r="D28" s="410"/>
      <c r="E28" s="410"/>
      <c r="F28" s="250">
        <v>0.04</v>
      </c>
      <c r="G28" s="6"/>
      <c r="H28" s="55" t="s">
        <v>81</v>
      </c>
      <c r="I28" s="412"/>
      <c r="J28" s="1"/>
      <c r="K28" s="416"/>
    </row>
    <row r="29" spans="1:11" ht="12.75" customHeight="1" x14ac:dyDescent="0.25">
      <c r="A29" s="58"/>
      <c r="B29" s="417" t="s">
        <v>55</v>
      </c>
      <c r="C29" s="417"/>
      <c r="D29" s="417"/>
      <c r="E29" s="417"/>
      <c r="F29" s="127">
        <f>SUM(F21:F28)</f>
        <v>7.2228666666666663E-2</v>
      </c>
      <c r="G29" s="19"/>
      <c r="H29" s="55"/>
      <c r="I29" s="37"/>
      <c r="J29" s="1"/>
      <c r="K29" s="416"/>
    </row>
    <row r="30" spans="1:11" ht="12.75" customHeight="1" x14ac:dyDescent="0.25">
      <c r="A30" s="27" t="s">
        <v>82</v>
      </c>
      <c r="B30" s="24"/>
      <c r="C30" s="24"/>
      <c r="D30" s="24"/>
      <c r="E30" s="24"/>
      <c r="F30" s="25"/>
      <c r="G30" s="19"/>
      <c r="H30" s="1"/>
      <c r="I30" s="1"/>
      <c r="J30" s="1"/>
      <c r="K30" s="1"/>
    </row>
    <row r="31" spans="1:11" ht="12.75" customHeight="1" x14ac:dyDescent="0.25">
      <c r="A31" s="27" t="s">
        <v>83</v>
      </c>
      <c r="B31" s="24"/>
      <c r="C31" s="24"/>
      <c r="D31" s="24"/>
      <c r="E31" s="24"/>
      <c r="F31" s="25"/>
      <c r="G31" s="19"/>
      <c r="H31" s="1"/>
      <c r="I31" s="1"/>
      <c r="J31" s="1"/>
      <c r="K31" s="1"/>
    </row>
    <row r="32" spans="1:11" ht="12.75" customHeight="1" x14ac:dyDescent="0.25">
      <c r="A32" s="27" t="s">
        <v>84</v>
      </c>
      <c r="B32" s="24"/>
      <c r="C32" s="24"/>
      <c r="D32" s="24"/>
      <c r="E32" s="24"/>
      <c r="F32" s="25"/>
      <c r="G32" s="19"/>
      <c r="H32" s="1"/>
      <c r="I32" s="1"/>
      <c r="J32" s="1"/>
      <c r="K32" s="1"/>
    </row>
    <row r="33" spans="1:11" ht="12.75" customHeight="1" x14ac:dyDescent="0.25">
      <c r="A33" s="27" t="s">
        <v>85</v>
      </c>
      <c r="B33" s="24"/>
      <c r="C33" s="24"/>
      <c r="D33" s="24"/>
      <c r="E33" s="24"/>
      <c r="F33" s="25"/>
      <c r="G33" s="19"/>
      <c r="H33" s="1"/>
      <c r="I33" s="1"/>
      <c r="J33" s="1"/>
      <c r="K33" s="1"/>
    </row>
    <row r="34" spans="1:11" ht="12.75" customHeight="1" x14ac:dyDescent="0.25">
      <c r="A34" s="27"/>
      <c r="B34" s="24"/>
      <c r="C34" s="24"/>
      <c r="D34" s="24"/>
      <c r="E34" s="24"/>
      <c r="F34" s="25"/>
      <c r="G34" s="19"/>
      <c r="H34" s="1"/>
      <c r="I34" s="1"/>
      <c r="J34" s="1"/>
      <c r="K34" s="1"/>
    </row>
    <row r="35" spans="1:11" ht="12.75" customHeight="1" x14ac:dyDescent="0.25">
      <c r="A35" s="43" t="s">
        <v>140</v>
      </c>
      <c r="B35" s="418" t="s">
        <v>189</v>
      </c>
      <c r="C35" s="419"/>
      <c r="D35" s="419"/>
      <c r="E35" s="420"/>
      <c r="F35" s="35" t="s">
        <v>5</v>
      </c>
      <c r="G35" s="14"/>
      <c r="H35" s="41" t="s">
        <v>45</v>
      </c>
      <c r="I35" s="42" t="s">
        <v>46</v>
      </c>
      <c r="J35" s="1"/>
      <c r="K35" s="1"/>
    </row>
    <row r="36" spans="1:11" ht="12.75" customHeight="1" x14ac:dyDescent="0.25">
      <c r="A36" s="60" t="s">
        <v>47</v>
      </c>
      <c r="B36" s="413" t="s">
        <v>86</v>
      </c>
      <c r="C36" s="414"/>
      <c r="D36" s="414"/>
      <c r="E36" s="415"/>
      <c r="F36" s="255">
        <v>1.6199999999999999E-2</v>
      </c>
      <c r="G36" s="15"/>
      <c r="H36" s="12"/>
      <c r="I36" s="37"/>
      <c r="J36" s="1"/>
      <c r="K36" s="1"/>
    </row>
    <row r="37" spans="1:11" ht="15.75" customHeight="1" x14ac:dyDescent="0.25">
      <c r="A37" s="397" t="s">
        <v>50</v>
      </c>
      <c r="B37" s="399" t="s">
        <v>181</v>
      </c>
      <c r="C37" s="400"/>
      <c r="D37" s="401"/>
      <c r="E37" s="28">
        <v>1.4999999999999999E-2</v>
      </c>
      <c r="F37" s="402">
        <f>$E38/30/12</f>
        <v>1.3888888888888888E-2</v>
      </c>
      <c r="G37" s="15"/>
      <c r="H37" s="404" t="s">
        <v>87</v>
      </c>
      <c r="I37" s="390" t="s">
        <v>88</v>
      </c>
      <c r="J37" s="1"/>
      <c r="K37" s="1"/>
    </row>
    <row r="38" spans="1:11" ht="12.75" customHeight="1" x14ac:dyDescent="0.25">
      <c r="A38" s="398"/>
      <c r="B38" s="405" t="s">
        <v>89</v>
      </c>
      <c r="C38" s="406"/>
      <c r="D38" s="407"/>
      <c r="E38" s="256">
        <v>5</v>
      </c>
      <c r="F38" s="403"/>
      <c r="G38" s="15"/>
      <c r="H38" s="404"/>
      <c r="I38" s="390"/>
      <c r="J38" s="1"/>
      <c r="K38" s="1"/>
    </row>
    <row r="39" spans="1:11" ht="14.25" customHeight="1" x14ac:dyDescent="0.25">
      <c r="A39" s="408" t="s">
        <v>53</v>
      </c>
      <c r="B39" s="405" t="s">
        <v>182</v>
      </c>
      <c r="C39" s="406"/>
      <c r="D39" s="407"/>
      <c r="E39" s="256">
        <v>5</v>
      </c>
      <c r="F39" s="402">
        <f>(($E39/30)/12)*$E40</f>
        <v>2.0833333333333332E-4</v>
      </c>
      <c r="G39" s="15"/>
      <c r="H39" s="404" t="s">
        <v>90</v>
      </c>
      <c r="I39" s="390" t="s">
        <v>91</v>
      </c>
      <c r="J39" s="1"/>
      <c r="K39" s="1"/>
    </row>
    <row r="40" spans="1:11" ht="12.75" customHeight="1" x14ac:dyDescent="0.25">
      <c r="A40" s="409"/>
      <c r="B40" s="405" t="s">
        <v>76</v>
      </c>
      <c r="C40" s="406"/>
      <c r="D40" s="407"/>
      <c r="E40" s="257">
        <v>1.4999999999999999E-2</v>
      </c>
      <c r="F40" s="403"/>
      <c r="G40" s="15"/>
      <c r="H40" s="404"/>
      <c r="I40" s="390"/>
      <c r="J40" s="1"/>
      <c r="K40" s="1"/>
    </row>
    <row r="41" spans="1:11" ht="15.75" customHeight="1" x14ac:dyDescent="0.25">
      <c r="A41" s="397" t="s">
        <v>61</v>
      </c>
      <c r="B41" s="399" t="s">
        <v>183</v>
      </c>
      <c r="C41" s="400"/>
      <c r="D41" s="400"/>
      <c r="E41" s="401"/>
      <c r="F41" s="402">
        <f>$E42/30/12</f>
        <v>8.2222222222222228E-3</v>
      </c>
      <c r="G41" s="15"/>
      <c r="H41" s="404" t="s">
        <v>92</v>
      </c>
      <c r="I41" s="390" t="s">
        <v>93</v>
      </c>
      <c r="J41" s="1"/>
      <c r="K41" s="1"/>
    </row>
    <row r="42" spans="1:11" ht="12.75" customHeight="1" x14ac:dyDescent="0.25">
      <c r="A42" s="398"/>
      <c r="B42" s="405" t="s">
        <v>89</v>
      </c>
      <c r="C42" s="406"/>
      <c r="D42" s="407"/>
      <c r="E42" s="256">
        <v>2.96</v>
      </c>
      <c r="F42" s="403"/>
      <c r="G42" s="15"/>
      <c r="H42" s="404"/>
      <c r="I42" s="390"/>
      <c r="J42" s="1"/>
      <c r="K42" s="1"/>
    </row>
    <row r="43" spans="1:11" ht="15.75" customHeight="1" x14ac:dyDescent="0.25">
      <c r="A43" s="397" t="s">
        <v>63</v>
      </c>
      <c r="B43" s="29" t="s">
        <v>184</v>
      </c>
      <c r="C43" s="30"/>
      <c r="D43" s="22"/>
      <c r="E43" s="22"/>
      <c r="F43" s="402">
        <f>(($E44/30)/12)*$C44</f>
        <v>3.2499999999999999E-4</v>
      </c>
      <c r="G43" s="15"/>
      <c r="H43" s="404" t="s">
        <v>94</v>
      </c>
      <c r="I43" s="390" t="s">
        <v>95</v>
      </c>
      <c r="J43" s="1"/>
      <c r="K43" s="1"/>
    </row>
    <row r="44" spans="1:11" ht="12.75" customHeight="1" x14ac:dyDescent="0.25">
      <c r="A44" s="398"/>
      <c r="B44" s="29" t="s">
        <v>76</v>
      </c>
      <c r="C44" s="257">
        <v>7.7999999999999996E-3</v>
      </c>
      <c r="D44" s="31" t="s">
        <v>96</v>
      </c>
      <c r="E44" s="256">
        <v>15</v>
      </c>
      <c r="F44" s="403"/>
      <c r="G44" s="15"/>
      <c r="H44" s="404"/>
      <c r="I44" s="390"/>
      <c r="J44" s="1"/>
      <c r="K44" s="1"/>
    </row>
    <row r="45" spans="1:11" ht="15.75" customHeight="1" x14ac:dyDescent="0.25">
      <c r="A45" s="51" t="s">
        <v>65</v>
      </c>
      <c r="B45" s="391" t="s">
        <v>185</v>
      </c>
      <c r="C45" s="392"/>
      <c r="D45" s="392"/>
      <c r="E45" s="393"/>
      <c r="F45" s="258">
        <v>6.9999999999999999E-4</v>
      </c>
      <c r="G45" s="15"/>
      <c r="H45" s="13" t="s">
        <v>97</v>
      </c>
      <c r="I45" s="59" t="s">
        <v>98</v>
      </c>
      <c r="J45" s="1"/>
      <c r="K45" s="1"/>
    </row>
    <row r="46" spans="1:11" ht="12.75" customHeight="1" x14ac:dyDescent="0.25">
      <c r="A46" s="52" t="s">
        <v>68</v>
      </c>
      <c r="B46" s="394" t="s">
        <v>99</v>
      </c>
      <c r="C46" s="395"/>
      <c r="D46" s="395"/>
      <c r="E46" s="396"/>
      <c r="F46" s="125">
        <f>(F36+F37+F39+F41+F43+F45)*F12</f>
        <v>1.4552355555555559E-2</v>
      </c>
      <c r="G46" s="20"/>
      <c r="H46" s="49"/>
      <c r="I46" s="50"/>
      <c r="J46" s="1"/>
      <c r="K46" s="1"/>
    </row>
    <row r="47" spans="1:11" ht="12.75" customHeight="1" x14ac:dyDescent="0.25">
      <c r="A47" s="27" t="s">
        <v>100</v>
      </c>
      <c r="B47" s="27"/>
      <c r="C47" s="27"/>
      <c r="D47" s="27"/>
      <c r="E47" s="32"/>
      <c r="F47" s="33"/>
      <c r="G47" s="20"/>
      <c r="H47" s="10"/>
      <c r="I47" s="10"/>
      <c r="J47" s="1"/>
      <c r="K47" s="1"/>
    </row>
    <row r="48" spans="1:11" ht="12.75" customHeight="1" x14ac:dyDescent="0.25">
      <c r="A48" s="27" t="s">
        <v>101</v>
      </c>
      <c r="B48" s="27"/>
      <c r="C48" s="27"/>
      <c r="D48" s="27"/>
      <c r="E48" s="32"/>
      <c r="F48" s="34"/>
      <c r="G48" s="10"/>
      <c r="H48" s="10"/>
      <c r="I48" s="10"/>
      <c r="J48" s="1"/>
      <c r="K48" s="1"/>
    </row>
    <row r="49" spans="1:11" ht="12.75" customHeight="1" x14ac:dyDescent="0.25">
      <c r="A49" s="27" t="s">
        <v>102</v>
      </c>
      <c r="B49" s="27"/>
      <c r="C49" s="27"/>
      <c r="D49" s="27"/>
      <c r="E49" s="32"/>
      <c r="F49" s="34"/>
      <c r="G49" s="10"/>
      <c r="H49" s="10"/>
      <c r="I49" s="10"/>
      <c r="J49" s="1"/>
      <c r="K49" s="1"/>
    </row>
    <row r="50" spans="1:11" ht="12.75" customHeight="1" x14ac:dyDescent="0.25">
      <c r="A50" s="27" t="s">
        <v>103</v>
      </c>
      <c r="B50" s="27"/>
      <c r="C50" s="27"/>
      <c r="D50" s="27"/>
      <c r="E50" s="22"/>
      <c r="F50" s="22"/>
      <c r="G50" s="1"/>
      <c r="H50" s="1"/>
      <c r="I50" s="1"/>
      <c r="J50" s="1"/>
      <c r="K50" s="1"/>
    </row>
    <row r="51" spans="1:11" ht="12.75" customHeight="1" x14ac:dyDescent="0.25">
      <c r="A51" s="27" t="s">
        <v>104</v>
      </c>
      <c r="B51" s="27"/>
      <c r="C51" s="27"/>
      <c r="D51" s="27"/>
      <c r="E51" s="27"/>
      <c r="F51" s="27"/>
      <c r="G51" s="5"/>
      <c r="H51" s="1"/>
      <c r="I51" s="1"/>
      <c r="J51" s="1"/>
      <c r="K51" s="1"/>
    </row>
  </sheetData>
  <mergeCells count="61">
    <mergeCell ref="B16:E16"/>
    <mergeCell ref="B3:E3"/>
    <mergeCell ref="B4:E4"/>
    <mergeCell ref="B5:E5"/>
    <mergeCell ref="B6:E6"/>
    <mergeCell ref="B7:E7"/>
    <mergeCell ref="B8:E8"/>
    <mergeCell ref="B9:E9"/>
    <mergeCell ref="B11:E11"/>
    <mergeCell ref="B12:E12"/>
    <mergeCell ref="B14:E14"/>
    <mergeCell ref="B15:E15"/>
    <mergeCell ref="B17:E17"/>
    <mergeCell ref="B18:E18"/>
    <mergeCell ref="B20:E20"/>
    <mergeCell ref="A21:A22"/>
    <mergeCell ref="B21:C22"/>
    <mergeCell ref="K24:K25"/>
    <mergeCell ref="H21:H22"/>
    <mergeCell ref="I21:I22"/>
    <mergeCell ref="B23:E23"/>
    <mergeCell ref="I23:I24"/>
    <mergeCell ref="B24:E24"/>
    <mergeCell ref="F21:F22"/>
    <mergeCell ref="A25:A26"/>
    <mergeCell ref="B25:D25"/>
    <mergeCell ref="F25:F26"/>
    <mergeCell ref="H25:H26"/>
    <mergeCell ref="I25:I26"/>
    <mergeCell ref="B26:C26"/>
    <mergeCell ref="B27:E27"/>
    <mergeCell ref="I27:I28"/>
    <mergeCell ref="B28:E28"/>
    <mergeCell ref="B36:E36"/>
    <mergeCell ref="K28:K29"/>
    <mergeCell ref="B29:E29"/>
    <mergeCell ref="B35:E35"/>
    <mergeCell ref="A37:A38"/>
    <mergeCell ref="B37:D37"/>
    <mergeCell ref="F37:F38"/>
    <mergeCell ref="H37:H38"/>
    <mergeCell ref="I41:I42"/>
    <mergeCell ref="B42:D42"/>
    <mergeCell ref="A39:A40"/>
    <mergeCell ref="B39:D39"/>
    <mergeCell ref="F39:F40"/>
    <mergeCell ref="H39:H40"/>
    <mergeCell ref="I39:I40"/>
    <mergeCell ref="B40:D40"/>
    <mergeCell ref="I37:I38"/>
    <mergeCell ref="B38:D38"/>
    <mergeCell ref="I43:I44"/>
    <mergeCell ref="B45:E45"/>
    <mergeCell ref="B46:E46"/>
    <mergeCell ref="A41:A42"/>
    <mergeCell ref="B41:E41"/>
    <mergeCell ref="F41:F42"/>
    <mergeCell ref="H41:H42"/>
    <mergeCell ref="A43:A44"/>
    <mergeCell ref="F43:F44"/>
    <mergeCell ref="H43:H44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"/>
  <sheetViews>
    <sheetView zoomScale="115" zoomScaleNormal="115" workbookViewId="0">
      <selection activeCell="C11" sqref="C11"/>
    </sheetView>
  </sheetViews>
  <sheetFormatPr defaultRowHeight="15" x14ac:dyDescent="0.25"/>
  <cols>
    <col min="1" max="1" width="17" customWidth="1"/>
    <col min="2" max="2" width="16.7109375" customWidth="1"/>
    <col min="3" max="3" width="15.7109375" customWidth="1"/>
    <col min="4" max="4" width="14" bestFit="1" customWidth="1"/>
    <col min="5" max="5" width="16.140625" customWidth="1"/>
  </cols>
  <sheetData>
    <row r="1" spans="1:6" x14ac:dyDescent="0.25">
      <c r="A1" s="9" t="s">
        <v>263</v>
      </c>
      <c r="B1" s="5"/>
      <c r="C1" s="5"/>
      <c r="D1" s="5"/>
      <c r="E1" s="5"/>
      <c r="F1" s="6"/>
    </row>
    <row r="2" spans="1:6" x14ac:dyDescent="0.25">
      <c r="F2" s="1"/>
    </row>
    <row r="3" spans="1:6" ht="29.25" customHeight="1" x14ac:dyDescent="0.25">
      <c r="A3" s="144" t="s">
        <v>246</v>
      </c>
      <c r="B3" s="144" t="s">
        <v>251</v>
      </c>
      <c r="C3" s="144" t="s">
        <v>208</v>
      </c>
      <c r="F3" s="1"/>
    </row>
    <row r="4" spans="1:6" x14ac:dyDescent="0.25">
      <c r="A4" s="240">
        <v>0</v>
      </c>
      <c r="B4" s="267">
        <v>0</v>
      </c>
      <c r="C4" s="91">
        <f>ROUND(A4*B4,2)</f>
        <v>0</v>
      </c>
      <c r="F4" s="6"/>
    </row>
    <row r="6" spans="1:6" ht="44.25" customHeight="1" x14ac:dyDescent="0.25">
      <c r="A6" s="434" t="s">
        <v>209</v>
      </c>
      <c r="B6" s="434"/>
      <c r="C6" s="434"/>
      <c r="D6" s="434"/>
      <c r="E6" s="434"/>
    </row>
  </sheetData>
  <mergeCells count="1">
    <mergeCell ref="A6:E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23"/>
  <sheetViews>
    <sheetView workbookViewId="0">
      <selection activeCell="A16" sqref="A16"/>
    </sheetView>
  </sheetViews>
  <sheetFormatPr defaultRowHeight="15" x14ac:dyDescent="0.25"/>
  <cols>
    <col min="1" max="1" width="28.28515625" customWidth="1"/>
    <col min="2" max="2" width="14.5703125" customWidth="1"/>
    <col min="3" max="3" width="15.28515625" customWidth="1"/>
    <col min="4" max="4" width="13.7109375" customWidth="1"/>
    <col min="5" max="8" width="10" bestFit="1" customWidth="1"/>
    <col min="9" max="9" width="9.28515625" bestFit="1" customWidth="1"/>
    <col min="10" max="10" width="10" bestFit="1" customWidth="1"/>
    <col min="11" max="12" width="9.28515625" bestFit="1" customWidth="1"/>
    <col min="15" max="17" width="9.28515625" bestFit="1" customWidth="1"/>
    <col min="18" max="18" width="10" bestFit="1" customWidth="1"/>
    <col min="19" max="19" width="12.85546875" customWidth="1"/>
  </cols>
  <sheetData>
    <row r="1" spans="1:19" x14ac:dyDescent="0.25">
      <c r="A1" s="9" t="s">
        <v>154</v>
      </c>
      <c r="B1" s="5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7"/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x14ac:dyDescent="0.25">
      <c r="A3" s="436" t="s">
        <v>239</v>
      </c>
      <c r="B3" s="436"/>
      <c r="C3" s="437"/>
      <c r="D3" s="8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x14ac:dyDescent="0.25">
      <c r="A4" s="436" t="s">
        <v>240</v>
      </c>
      <c r="B4" s="436"/>
      <c r="C4" s="437"/>
      <c r="D4" s="8">
        <v>2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x14ac:dyDescent="0.25">
      <c r="A5" s="7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31.5" customHeight="1" x14ac:dyDescent="0.25">
      <c r="A6" s="145" t="s">
        <v>155</v>
      </c>
      <c r="B6" s="146" t="s">
        <v>245</v>
      </c>
      <c r="C6" s="236" t="s">
        <v>247</v>
      </c>
      <c r="D6" s="147" t="s">
        <v>248</v>
      </c>
    </row>
    <row r="7" spans="1:19" x14ac:dyDescent="0.25">
      <c r="A7" s="133" t="s">
        <v>156</v>
      </c>
      <c r="B7" s="143">
        <v>2</v>
      </c>
      <c r="C7" s="241">
        <v>0</v>
      </c>
      <c r="D7" s="139">
        <f t="shared" ref="D7:D14" si="0">C7*B7/12</f>
        <v>0</v>
      </c>
    </row>
    <row r="8" spans="1:19" x14ac:dyDescent="0.25">
      <c r="A8" s="133" t="s">
        <v>157</v>
      </c>
      <c r="B8" s="143">
        <v>4</v>
      </c>
      <c r="C8" s="241">
        <v>0</v>
      </c>
      <c r="D8" s="139">
        <f t="shared" si="0"/>
        <v>0</v>
      </c>
    </row>
    <row r="9" spans="1:19" ht="15" customHeight="1" x14ac:dyDescent="0.25">
      <c r="A9" s="133" t="s">
        <v>158</v>
      </c>
      <c r="B9" s="143">
        <v>4</v>
      </c>
      <c r="C9" s="241">
        <v>0</v>
      </c>
      <c r="D9" s="139">
        <f t="shared" si="0"/>
        <v>0</v>
      </c>
    </row>
    <row r="10" spans="1:19" ht="15" customHeight="1" x14ac:dyDescent="0.25">
      <c r="A10" s="133" t="s">
        <v>159</v>
      </c>
      <c r="B10" s="143">
        <v>4</v>
      </c>
      <c r="C10" s="241">
        <v>0</v>
      </c>
      <c r="D10" s="139">
        <f t="shared" si="0"/>
        <v>0</v>
      </c>
    </row>
    <row r="11" spans="1:19" ht="15" customHeight="1" x14ac:dyDescent="0.25">
      <c r="A11" s="133" t="s">
        <v>160</v>
      </c>
      <c r="B11" s="143">
        <v>2</v>
      </c>
      <c r="C11" s="241">
        <v>0</v>
      </c>
      <c r="D11" s="139">
        <f t="shared" si="0"/>
        <v>0</v>
      </c>
    </row>
    <row r="12" spans="1:19" ht="15" customHeight="1" x14ac:dyDescent="0.25">
      <c r="A12" s="133" t="s">
        <v>264</v>
      </c>
      <c r="B12" s="143">
        <v>2</v>
      </c>
      <c r="C12" s="241">
        <v>0</v>
      </c>
      <c r="D12" s="139">
        <f t="shared" si="0"/>
        <v>0</v>
      </c>
    </row>
    <row r="13" spans="1:19" ht="15" customHeight="1" x14ac:dyDescent="0.25">
      <c r="A13" s="133" t="s">
        <v>161</v>
      </c>
      <c r="B13" s="143">
        <v>2</v>
      </c>
      <c r="C13" s="241">
        <v>0</v>
      </c>
      <c r="D13" s="139">
        <f t="shared" si="0"/>
        <v>0</v>
      </c>
    </row>
    <row r="14" spans="1:19" ht="15" customHeight="1" x14ac:dyDescent="0.25">
      <c r="A14" s="133" t="s">
        <v>265</v>
      </c>
      <c r="B14" s="143">
        <v>4</v>
      </c>
      <c r="C14" s="241">
        <v>0</v>
      </c>
      <c r="D14" s="139">
        <f t="shared" si="0"/>
        <v>0</v>
      </c>
    </row>
    <row r="15" spans="1:19" ht="15" customHeight="1" x14ac:dyDescent="0.25">
      <c r="A15" s="327" t="s">
        <v>238</v>
      </c>
      <c r="B15" s="328"/>
      <c r="C15" s="329"/>
      <c r="D15" s="140">
        <f>SUM(D7:D14)</f>
        <v>0</v>
      </c>
      <c r="F15" s="135"/>
    </row>
    <row r="16" spans="1:19" ht="15" customHeight="1" x14ac:dyDescent="0.25">
      <c r="A16" s="134"/>
      <c r="B16" s="134"/>
      <c r="C16" s="136"/>
      <c r="D16" s="137"/>
      <c r="F16" s="135"/>
    </row>
    <row r="17" spans="1:4" ht="28.5" customHeight="1" x14ac:dyDescent="0.25">
      <c r="A17" s="145" t="s">
        <v>162</v>
      </c>
      <c r="B17" s="145" t="s">
        <v>163</v>
      </c>
      <c r="C17" s="147" t="s">
        <v>244</v>
      </c>
      <c r="D17" s="147" t="s">
        <v>248</v>
      </c>
    </row>
    <row r="18" spans="1:4" ht="15" customHeight="1" x14ac:dyDescent="0.25">
      <c r="A18" s="133" t="s">
        <v>164</v>
      </c>
      <c r="B18" s="138">
        <v>1</v>
      </c>
      <c r="C18" s="241">
        <v>0</v>
      </c>
      <c r="D18" s="139">
        <f>B18*C18/12</f>
        <v>0</v>
      </c>
    </row>
    <row r="19" spans="1:4" ht="15" customHeight="1" x14ac:dyDescent="0.25">
      <c r="A19" s="133" t="s">
        <v>165</v>
      </c>
      <c r="B19" s="138">
        <v>1</v>
      </c>
      <c r="C19" s="241">
        <v>0</v>
      </c>
      <c r="D19" s="139">
        <f>B19*C19/12</f>
        <v>0</v>
      </c>
    </row>
    <row r="20" spans="1:4" x14ac:dyDescent="0.25">
      <c r="A20" s="438" t="s">
        <v>242</v>
      </c>
      <c r="B20" s="439"/>
      <c r="C20" s="440"/>
      <c r="D20" s="140">
        <f>SUM(D18:D19)</f>
        <v>0</v>
      </c>
    </row>
    <row r="22" spans="1:4" x14ac:dyDescent="0.25">
      <c r="A22" s="435" t="s">
        <v>241</v>
      </c>
      <c r="B22" s="436"/>
      <c r="C22" s="437"/>
      <c r="D22" s="141">
        <f>ROUND(D15+(D20/2),2)</f>
        <v>0</v>
      </c>
    </row>
    <row r="23" spans="1:4" x14ac:dyDescent="0.25">
      <c r="A23" s="142" t="s">
        <v>243</v>
      </c>
    </row>
  </sheetData>
  <mergeCells count="5">
    <mergeCell ref="A22:C22"/>
    <mergeCell ref="A3:C3"/>
    <mergeCell ref="A4:C4"/>
    <mergeCell ref="A20:C20"/>
    <mergeCell ref="A15:C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9"/>
  <sheetViews>
    <sheetView zoomScaleNormal="100" workbookViewId="0">
      <selection activeCell="H15" sqref="H15"/>
    </sheetView>
  </sheetViews>
  <sheetFormatPr defaultRowHeight="15" x14ac:dyDescent="0.25"/>
  <cols>
    <col min="1" max="1" width="16.7109375" bestFit="1" customWidth="1"/>
    <col min="2" max="2" width="12.28515625" customWidth="1"/>
  </cols>
  <sheetData>
    <row r="1" spans="1:3" x14ac:dyDescent="0.25">
      <c r="A1" s="9" t="s">
        <v>20</v>
      </c>
      <c r="B1" s="1"/>
      <c r="C1" s="1"/>
    </row>
    <row r="2" spans="1:3" x14ac:dyDescent="0.25">
      <c r="A2" s="7"/>
      <c r="B2" s="1"/>
      <c r="C2" s="1"/>
    </row>
    <row r="3" spans="1:3" x14ac:dyDescent="0.25">
      <c r="A3" s="148" t="s">
        <v>166</v>
      </c>
      <c r="B3" s="149" t="s">
        <v>259</v>
      </c>
      <c r="C3" s="1"/>
    </row>
    <row r="4" spans="1:3" x14ac:dyDescent="0.25">
      <c r="A4" s="3" t="s">
        <v>106</v>
      </c>
      <c r="B4" s="242">
        <v>6.4999999999999997E-3</v>
      </c>
      <c r="C4" s="1"/>
    </row>
    <row r="5" spans="1:3" x14ac:dyDescent="0.25">
      <c r="A5" s="3" t="s">
        <v>105</v>
      </c>
      <c r="B5" s="242">
        <v>0.03</v>
      </c>
      <c r="C5" s="1"/>
    </row>
    <row r="6" spans="1:3" x14ac:dyDescent="0.25">
      <c r="A6" s="3" t="s">
        <v>107</v>
      </c>
      <c r="B6" s="242">
        <v>0.02</v>
      </c>
      <c r="C6" s="1" t="s">
        <v>230</v>
      </c>
    </row>
    <row r="7" spans="1:3" x14ac:dyDescent="0.25">
      <c r="A7" s="3" t="s">
        <v>108</v>
      </c>
      <c r="B7" s="4">
        <f>SUM(B4:B6)</f>
        <v>5.6499999999999995E-2</v>
      </c>
      <c r="C7" s="1"/>
    </row>
    <row r="8" spans="1:3" x14ac:dyDescent="0.25">
      <c r="A8" s="1"/>
      <c r="B8" s="1"/>
      <c r="C8" s="1"/>
    </row>
    <row r="9" spans="1:3" x14ac:dyDescent="0.25">
      <c r="B9" s="1"/>
      <c r="C9" s="1"/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8"/>
  <sheetViews>
    <sheetView tabSelected="1" view="pageBreakPreview" zoomScaleNormal="100" zoomScaleSheetLayoutView="100" workbookViewId="0">
      <selection activeCell="C9" sqref="C9:C10"/>
    </sheetView>
  </sheetViews>
  <sheetFormatPr defaultRowHeight="15" x14ac:dyDescent="0.25"/>
  <cols>
    <col min="1" max="1" width="21.28515625" customWidth="1"/>
    <col min="2" max="2" width="11.28515625" customWidth="1"/>
    <col min="3" max="4" width="10.140625" customWidth="1"/>
    <col min="5" max="6" width="16.7109375" customWidth="1"/>
    <col min="7" max="7" width="19.7109375" customWidth="1"/>
    <col min="8" max="8" width="21.28515625" customWidth="1"/>
    <col min="9" max="9" width="16.7109375" customWidth="1"/>
    <col min="10" max="10" width="19.140625" customWidth="1"/>
    <col min="11" max="11" width="12.85546875" customWidth="1"/>
  </cols>
  <sheetData>
    <row r="1" spans="1:11" ht="15.75" x14ac:dyDescent="0.25">
      <c r="A1" s="444" t="s">
        <v>266</v>
      </c>
      <c r="B1" s="445"/>
      <c r="C1" s="445"/>
      <c r="D1" s="445"/>
      <c r="E1" s="445"/>
      <c r="F1" s="445"/>
      <c r="G1" s="445"/>
      <c r="H1" s="445"/>
      <c r="I1" s="445"/>
      <c r="J1" s="445"/>
      <c r="K1" s="97"/>
    </row>
    <row r="2" spans="1:11" ht="15.75" customHeight="1" x14ac:dyDescent="0.25">
      <c r="A2" s="445" t="s">
        <v>211</v>
      </c>
      <c r="B2" s="445"/>
      <c r="C2" s="445"/>
      <c r="D2" s="445"/>
      <c r="E2" s="445"/>
      <c r="F2" s="445"/>
      <c r="G2" s="445"/>
      <c r="H2" s="445"/>
      <c r="I2" s="445"/>
      <c r="J2" s="445"/>
      <c r="K2" s="97"/>
    </row>
    <row r="3" spans="1:11" ht="15.75" customHeight="1" x14ac:dyDescent="0.25">
      <c r="A3" s="237"/>
      <c r="B3" s="237"/>
      <c r="C3" s="237"/>
      <c r="D3" s="237"/>
      <c r="E3" s="237"/>
      <c r="F3" s="237"/>
      <c r="G3" s="237"/>
      <c r="H3" s="237"/>
      <c r="I3" s="237"/>
      <c r="J3" s="237"/>
      <c r="K3" s="97"/>
    </row>
    <row r="4" spans="1:11" ht="15.75" customHeight="1" x14ac:dyDescent="0.25">
      <c r="A4" s="456" t="str">
        <f>'CARGO DIURNO'!A8</f>
        <v>Empresa proponente:</v>
      </c>
      <c r="B4" s="456"/>
      <c r="C4" s="456"/>
      <c r="D4" s="456"/>
      <c r="E4" s="456"/>
      <c r="F4" s="456"/>
      <c r="G4" s="456"/>
      <c r="H4" s="456"/>
      <c r="I4" s="456"/>
      <c r="J4" s="456"/>
      <c r="K4" s="97"/>
    </row>
    <row r="5" spans="1:11" ht="15.75" customHeight="1" x14ac:dyDescent="0.25">
      <c r="A5" s="456" t="str">
        <f>'CARGO DIURNO'!A9</f>
        <v>Licitação nº: PREGÃO ELETRÔNICO 02/2024 - REPUBLICAÇÃO</v>
      </c>
      <c r="B5" s="456"/>
      <c r="C5" s="456"/>
      <c r="D5" s="456"/>
      <c r="E5" s="456"/>
      <c r="F5" s="457" t="str">
        <f>'CARGO DIURNO'!F9:I9</f>
        <v>Dia ____/______/_______ às _____:______horas</v>
      </c>
      <c r="G5" s="457"/>
      <c r="H5" s="457"/>
      <c r="I5" s="457"/>
      <c r="J5" s="457"/>
      <c r="K5" s="97"/>
    </row>
    <row r="6" spans="1:11" ht="15.75" customHeight="1" x14ac:dyDescent="0.25">
      <c r="A6" s="247" t="s">
        <v>255</v>
      </c>
      <c r="B6" s="458" t="s">
        <v>256</v>
      </c>
      <c r="C6" s="458"/>
      <c r="D6" s="458"/>
      <c r="E6" s="458"/>
      <c r="F6" s="458"/>
      <c r="G6" s="458"/>
      <c r="H6" s="458"/>
      <c r="I6" s="458"/>
      <c r="J6" s="458"/>
      <c r="K6" s="97"/>
    </row>
    <row r="7" spans="1:11" ht="16.5" thickBot="1" x14ac:dyDescent="0.3">
      <c r="A7" s="116"/>
      <c r="B7" s="116"/>
      <c r="C7" s="116"/>
      <c r="D7" s="116"/>
      <c r="E7" s="116"/>
      <c r="F7" s="116"/>
      <c r="G7" s="116"/>
      <c r="H7" s="116"/>
      <c r="I7" s="116"/>
      <c r="J7" s="105"/>
      <c r="K7" s="97"/>
    </row>
    <row r="8" spans="1:11" ht="60" customHeight="1" x14ac:dyDescent="0.25">
      <c r="A8" s="261" t="s">
        <v>218</v>
      </c>
      <c r="B8" s="262" t="s">
        <v>215</v>
      </c>
      <c r="C8" s="263" t="s">
        <v>212</v>
      </c>
      <c r="D8" s="264" t="s">
        <v>216</v>
      </c>
      <c r="E8" s="265" t="s">
        <v>213</v>
      </c>
      <c r="F8" s="265" t="s">
        <v>231</v>
      </c>
      <c r="G8" s="265" t="s">
        <v>223</v>
      </c>
      <c r="H8" s="265" t="s">
        <v>232</v>
      </c>
      <c r="I8" s="265" t="s">
        <v>233</v>
      </c>
      <c r="J8" s="266" t="s">
        <v>214</v>
      </c>
    </row>
    <row r="9" spans="1:11" ht="15.75" customHeight="1" x14ac:dyDescent="0.25">
      <c r="A9" s="106" t="s">
        <v>234</v>
      </c>
      <c r="B9" s="239">
        <v>220</v>
      </c>
      <c r="C9" s="454">
        <v>1</v>
      </c>
      <c r="D9" s="100">
        <v>2</v>
      </c>
      <c r="E9" s="110">
        <f>'CARGO DIURNO'!I124</f>
        <v>0</v>
      </c>
      <c r="F9" s="110">
        <f>'CARGO DIURNO'!I125</f>
        <v>0</v>
      </c>
      <c r="G9" s="110">
        <f>'CARGO DIURNO'!I126</f>
        <v>0</v>
      </c>
      <c r="H9" s="110">
        <f>'CARGO DIURNO'!I127</f>
        <v>0</v>
      </c>
      <c r="I9" s="110">
        <f>'CARGO DIURNO'!I129</f>
        <v>0</v>
      </c>
      <c r="J9" s="111">
        <f>SUM(E9:I9)</f>
        <v>0</v>
      </c>
    </row>
    <row r="10" spans="1:11" ht="15" customHeight="1" thickBot="1" x14ac:dyDescent="0.3">
      <c r="A10" s="107" t="s">
        <v>235</v>
      </c>
      <c r="B10" s="108">
        <v>220</v>
      </c>
      <c r="C10" s="455"/>
      <c r="D10" s="100">
        <v>2</v>
      </c>
      <c r="E10" s="112">
        <f>'CARGO NOTURNO'!I131</f>
        <v>0</v>
      </c>
      <c r="F10" s="112">
        <f>'CARGO NOTURNO'!I132</f>
        <v>0</v>
      </c>
      <c r="G10" s="112">
        <f>'CARGO NOTURNO'!I133</f>
        <v>0</v>
      </c>
      <c r="H10" s="112">
        <f>'CARGO NOTURNO'!I134</f>
        <v>0</v>
      </c>
      <c r="I10" s="112">
        <f>'CARGO NOTURNO'!I136</f>
        <v>0</v>
      </c>
      <c r="J10" s="113">
        <f>SUM(E10:I10)</f>
        <v>0</v>
      </c>
    </row>
    <row r="11" spans="1:11" ht="16.5" thickBot="1" x14ac:dyDescent="0.3">
      <c r="A11" s="103" t="s">
        <v>108</v>
      </c>
      <c r="B11" s="104"/>
      <c r="C11" s="109">
        <v>1</v>
      </c>
      <c r="D11" s="109">
        <f>SUM(D9:D10)</f>
        <v>4</v>
      </c>
      <c r="E11" s="114">
        <f t="shared" ref="E11:I11" si="0">SUM(E9:E10)</f>
        <v>0</v>
      </c>
      <c r="F11" s="114">
        <f t="shared" si="0"/>
        <v>0</v>
      </c>
      <c r="G11" s="114">
        <f t="shared" si="0"/>
        <v>0</v>
      </c>
      <c r="H11" s="114">
        <f t="shared" si="0"/>
        <v>0</v>
      </c>
      <c r="I11" s="114">
        <f t="shared" si="0"/>
        <v>0</v>
      </c>
      <c r="J11" s="115">
        <f>SUM(J9:J10)</f>
        <v>0</v>
      </c>
    </row>
    <row r="12" spans="1:11" ht="15.75" x14ac:dyDescent="0.25">
      <c r="A12" s="98"/>
      <c r="B12" s="98"/>
      <c r="C12" s="98"/>
      <c r="D12" s="98"/>
      <c r="E12" s="98"/>
      <c r="F12" s="98"/>
      <c r="G12" s="98"/>
      <c r="H12" s="98"/>
      <c r="I12" s="98"/>
      <c r="J12" s="98"/>
      <c r="K12" s="99"/>
    </row>
    <row r="13" spans="1:11" ht="15.75" thickBot="1" x14ac:dyDescent="0.3"/>
    <row r="14" spans="1:11" ht="21" x14ac:dyDescent="0.25">
      <c r="A14" s="446" t="s">
        <v>217</v>
      </c>
      <c r="B14" s="447"/>
      <c r="C14" s="447"/>
      <c r="D14" s="447"/>
      <c r="E14" s="447"/>
      <c r="F14" s="447"/>
      <c r="G14" s="447"/>
      <c r="H14" s="447"/>
      <c r="I14" s="447"/>
      <c r="J14" s="448"/>
    </row>
    <row r="15" spans="1:11" ht="40.5" customHeight="1" x14ac:dyDescent="0.25">
      <c r="A15" s="449" t="s">
        <v>218</v>
      </c>
      <c r="B15" s="450"/>
      <c r="C15" s="450"/>
      <c r="D15" s="450"/>
      <c r="E15" s="450"/>
      <c r="F15" s="450"/>
      <c r="G15" s="238" t="s">
        <v>219</v>
      </c>
      <c r="H15" s="238" t="s">
        <v>220</v>
      </c>
      <c r="I15" s="238" t="s">
        <v>221</v>
      </c>
      <c r="J15" s="243" t="s">
        <v>222</v>
      </c>
    </row>
    <row r="16" spans="1:11" ht="15.75" x14ac:dyDescent="0.25">
      <c r="A16" s="451" t="s">
        <v>236</v>
      </c>
      <c r="B16" s="452"/>
      <c r="C16" s="452"/>
      <c r="D16" s="452"/>
      <c r="E16" s="452"/>
      <c r="F16" s="453"/>
      <c r="G16" s="132">
        <f>ROUND(J9,2)</f>
        <v>0</v>
      </c>
      <c r="H16" s="101">
        <v>1</v>
      </c>
      <c r="I16" s="102">
        <f>H16*G16</f>
        <v>0</v>
      </c>
      <c r="J16" s="244">
        <f>I16*12</f>
        <v>0</v>
      </c>
    </row>
    <row r="17" spans="1:10" ht="15.75" x14ac:dyDescent="0.25">
      <c r="A17" s="451" t="s">
        <v>237</v>
      </c>
      <c r="B17" s="452"/>
      <c r="C17" s="452"/>
      <c r="D17" s="452"/>
      <c r="E17" s="452"/>
      <c r="F17" s="453"/>
      <c r="G17" s="132">
        <f>ROUND(J10,2)</f>
        <v>0</v>
      </c>
      <c r="H17" s="101">
        <v>1</v>
      </c>
      <c r="I17" s="102">
        <f>H17*G17</f>
        <v>0</v>
      </c>
      <c r="J17" s="244">
        <f>I17*12</f>
        <v>0</v>
      </c>
    </row>
    <row r="18" spans="1:10" ht="19.5" thickBot="1" x14ac:dyDescent="0.3">
      <c r="A18" s="441" t="s">
        <v>261</v>
      </c>
      <c r="B18" s="442"/>
      <c r="C18" s="442"/>
      <c r="D18" s="442"/>
      <c r="E18" s="442"/>
      <c r="F18" s="442"/>
      <c r="G18" s="442"/>
      <c r="H18" s="443"/>
      <c r="I18" s="245">
        <f>I17+I16</f>
        <v>0</v>
      </c>
      <c r="J18" s="246">
        <f>J17+J16</f>
        <v>0</v>
      </c>
    </row>
  </sheetData>
  <mergeCells count="12">
    <mergeCell ref="A18:H18"/>
    <mergeCell ref="A1:J1"/>
    <mergeCell ref="A2:J2"/>
    <mergeCell ref="A14:J14"/>
    <mergeCell ref="A15:F15"/>
    <mergeCell ref="A16:F16"/>
    <mergeCell ref="A17:F17"/>
    <mergeCell ref="C9:C10"/>
    <mergeCell ref="A4:J4"/>
    <mergeCell ref="F5:J5"/>
    <mergeCell ref="A5:E5"/>
    <mergeCell ref="B6:J6"/>
  </mergeCells>
  <pageMargins left="0.70866141732283472" right="0.51181102362204722" top="0.94488188976377963" bottom="0.78740157480314965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</vt:i4>
      </vt:variant>
      <vt:variant>
        <vt:lpstr>Intervalos Nomeados</vt:lpstr>
      </vt:variant>
      <vt:variant>
        <vt:i4>2</vt:i4>
      </vt:variant>
    </vt:vector>
  </HeadingPairs>
  <TitlesOfParts>
    <vt:vector size="9" baseType="lpstr">
      <vt:lpstr>CARGO DIURNO</vt:lpstr>
      <vt:lpstr>CARGO NOTURNO</vt:lpstr>
      <vt:lpstr>Módulo 2 - Encargos</vt:lpstr>
      <vt:lpstr>Módulo 4-A - Transporte</vt:lpstr>
      <vt:lpstr>Módulo 4-B - Uniformes</vt:lpstr>
      <vt:lpstr>Módulo 5-CDE - Tributos</vt:lpstr>
      <vt:lpstr>RESUMO</vt:lpstr>
      <vt:lpstr>'CARGO DIURNO'!Area_de_impressao</vt:lpstr>
      <vt:lpstr>'CARGO NOTURNO'!Area_de_impressao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Elisandra Auzani</cp:lastModifiedBy>
  <cp:lastPrinted>2023-08-22T18:05:58Z</cp:lastPrinted>
  <dcterms:created xsi:type="dcterms:W3CDTF">2019-04-12T20:03:09Z</dcterms:created>
  <dcterms:modified xsi:type="dcterms:W3CDTF">2024-06-17T14:02:03Z</dcterms:modified>
</cp:coreProperties>
</file>